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1840" windowHeight="11565"/>
  </bookViews>
  <sheets>
    <sheet name="2.8" sheetId="2" r:id="rId1"/>
    <sheet name="К6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К6!#REF!</definedName>
    <definedName name="_Par114" localSheetId="1">К6!#REF!</definedName>
    <definedName name="_Par115" localSheetId="1">К6!#REF!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К6!#REF!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в_начисл">'[4]ф2_8 Б7'!$E$79</definedName>
    <definedName name="и_в_начисл_пост">'[4]ф2_8 Б7'!$E$82</definedName>
    <definedName name="и_г_начисл_пост">'[4]ф2_8 Б7'!$E$72</definedName>
    <definedName name="и_о_начисл_пост">'[4]ф2_8 Б7'!$E$52</definedName>
    <definedName name="и_ср_начисл">'[4]ф2_8 Б7'!$E$12</definedName>
    <definedName name="и_ср_стоимость_факт">'[4]ф2_8 Б7'!$E$28</definedName>
    <definedName name="и_х_начисл_пост">'[4]ф2_8 Б7'!$E$62</definedName>
    <definedName name="й111" localSheetId="1">#REF!</definedName>
    <definedName name="й111">#REF!</definedName>
    <definedName name="Итого">'[4]содержание и текущий ремонт'!$E$524</definedName>
    <definedName name="_xlnm.Print_Area" localSheetId="0">'2.8'!$A$1:$D$103</definedName>
    <definedName name="_xlnm.Print_Area" localSheetId="1">К6!$A$1:$G$155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90" i="2" l="1"/>
  <c r="D76" i="2"/>
  <c r="D79" i="2" s="1"/>
  <c r="D80" i="2" s="1"/>
  <c r="D75" i="2"/>
  <c r="D68" i="2"/>
  <c r="D71" i="2" s="1"/>
  <c r="D70" i="2" s="1"/>
  <c r="D67" i="2"/>
  <c r="D66" i="2"/>
  <c r="D60" i="2"/>
  <c r="D58" i="2"/>
  <c r="D57" i="2"/>
  <c r="D56" i="2"/>
  <c r="D51" i="2"/>
  <c r="D50" i="2"/>
  <c r="D46" i="2"/>
  <c r="D41" i="2"/>
  <c r="D38" i="2"/>
  <c r="D28" i="2"/>
  <c r="D16" i="2"/>
  <c r="D22" i="2" s="1"/>
  <c r="D14" i="2"/>
  <c r="D12" i="2"/>
  <c r="D25" i="2" s="1"/>
  <c r="D17" i="2" l="1"/>
  <c r="D61" i="2"/>
  <c r="G131" i="1"/>
  <c r="D118" i="1" l="1"/>
  <c r="G120" i="1" l="1"/>
  <c r="F109" i="1"/>
  <c r="F103" i="1"/>
  <c r="F102" i="1"/>
  <c r="F101" i="1"/>
  <c r="F100" i="1"/>
  <c r="F99" i="1"/>
  <c r="F98" i="1"/>
  <c r="F97" i="1"/>
  <c r="F96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G77" i="1"/>
  <c r="G75" i="1"/>
  <c r="G74" i="1"/>
  <c r="G73" i="1"/>
  <c r="G70" i="1"/>
  <c r="G69" i="1"/>
  <c r="G68" i="1"/>
  <c r="G67" i="1"/>
  <c r="G66" i="1"/>
  <c r="G65" i="1"/>
  <c r="G63" i="1"/>
  <c r="G62" i="1"/>
  <c r="G61" i="1"/>
  <c r="G60" i="1"/>
  <c r="G59" i="1"/>
  <c r="G58" i="1"/>
  <c r="G56" i="1"/>
  <c r="G54" i="1"/>
  <c r="G53" i="1"/>
  <c r="G52" i="1"/>
  <c r="G51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4" i="1"/>
  <c r="G33" i="1"/>
  <c r="G32" i="1"/>
  <c r="G31" i="1"/>
  <c r="G29" i="1"/>
  <c r="G27" i="1"/>
  <c r="F94" i="1" l="1"/>
  <c r="F104" i="1"/>
  <c r="F105" i="1"/>
  <c r="F106" i="1"/>
  <c r="F107" i="1"/>
  <c r="F108" i="1"/>
</calcChain>
</file>

<file path=xl/sharedStrings.xml><?xml version="1.0" encoding="utf-8"?>
<sst xmlns="http://schemas.openxmlformats.org/spreadsheetml/2006/main" count="415" uniqueCount="213">
  <si>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</si>
  <si>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</si>
  <si>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</si>
  <si>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01.03.2019г.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</si>
  <si>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</si>
  <si>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</si>
  <si>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</si>
  <si>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7,</t>
  </si>
  <si>
    <r>
      <t xml:space="preserve">именуемые в дальнейшем "Заказчик", в лице </t>
    </r>
    <r>
      <rPr>
        <b/>
        <u/>
        <sz val="9"/>
        <color indexed="10"/>
        <rFont val="Times New Roman"/>
        <family val="1"/>
        <charset val="204"/>
      </rPr>
      <t xml:space="preserve"> председателя МКД  Зайцевой Е.В., </t>
    </r>
    <r>
      <rPr>
        <sz val="9"/>
        <rFont val="Times New Roman"/>
        <family val="1"/>
        <charset val="204"/>
      </rPr>
      <t xml:space="preserve">       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</si>
  <si>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</si>
  <si>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06.04.2018г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</si>
  <si>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</si>
  <si>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</si>
  <si>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</si>
  <si>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</si>
  <si>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01.03.2019г</t>
    </r>
    <r>
      <rPr>
        <sz val="9"/>
        <color indexed="10"/>
        <rFont val="Times New Roman"/>
        <family val="1"/>
        <charset val="204"/>
      </rPr>
      <t xml:space="preserve"> 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</si>
  <si>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</si>
  <si>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7</t>
  </si>
  <si>
    <t xml:space="preserve">Приложение 1    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</si>
  <si>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</si>
  <si>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6 по ул. Кировская за 2019 год</t>
  </si>
  <si>
    <t xml:space="preserve">Наименование вида работы (услуги) </t>
  </si>
  <si>
    <t>Периодичность/ объем выполненной работы (оказанной услуги)</t>
  </si>
  <si>
    <t xml:space="preserve">Единица измерения </t>
  </si>
  <si>
    <t>Стоимость /сметная стоимостьвыполненной работы (оказанной услуги) за единицу</t>
  </si>
  <si>
    <t>Цена выполненной работы (оказанной услуги), в рублях</t>
  </si>
  <si>
    <t>за период с 01.01. по 31.07.2019 год (исполнение договора управления многоквартирным домом от 12.11.2015 г.</t>
  </si>
  <si>
    <t>осмотр</t>
  </si>
  <si>
    <t>Снятие пружин входных дверей</t>
  </si>
  <si>
    <t>Обслуживание приборов учета горячей воды</t>
  </si>
  <si>
    <t>шт</t>
  </si>
  <si>
    <t xml:space="preserve">Поверка приборов учета горячей воды </t>
  </si>
  <si>
    <t>Влажная протирка подоконников</t>
  </si>
  <si>
    <t>Влажная протирка перил лестниц</t>
  </si>
  <si>
    <t xml:space="preserve">   Непредвиденные расходы:</t>
  </si>
  <si>
    <t>ИТОГО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</si>
  <si>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01.03.2019г. по 30.06.2019г.</t>
    </r>
    <r>
      <rPr>
        <sz val="9"/>
        <rFont val="Times New Roman"/>
        <family val="1"/>
        <charset val="204"/>
      </rPr>
      <t xml:space="preserve"> выполнено работ (оказано услуг) на общую сумму</t>
    </r>
  </si>
  <si>
    <t>сорок девять тысяч сто пятнадцать рублей, 41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</si>
  <si>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</si>
  <si>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</si>
  <si>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</si>
  <si>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</si>
  <si>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</si>
  <si>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</si>
  <si>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</si>
  <si>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</si>
  <si>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</si>
  <si>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</si>
  <si>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Зайцева Е.В.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</si>
  <si>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</si>
  <si>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</si>
  <si>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</si>
  <si>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</si>
  <si>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</si>
  <si>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</si>
  <si>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</si>
  <si>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Управляющая организация - МП "ЖКХ"</t>
  </si>
  <si>
    <t>Смена и ремонт задвижки д.50 мм б/у</t>
  </si>
  <si>
    <t xml:space="preserve">            VIII.  Услуги по управлению МКД</t>
  </si>
  <si>
    <t>Управление МКД</t>
  </si>
  <si>
    <t xml:space="preserve">            IX.  Обеспечение устранения аварий</t>
  </si>
  <si>
    <t>Обеспечение устранений аварий</t>
  </si>
  <si>
    <t xml:space="preserve">            I. Текущий ремонт и содержание жилого здания и благоустройство территории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</si>
  <si>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</si>
  <si>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</si>
  <si>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                 3.  Работы, выполняемые для надлежащего содержания стен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</si>
  <si>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</t>
  </si>
  <si>
    <t xml:space="preserve">                5. Работы, выполняемые в целях надлежащего содержания крыши</t>
  </si>
  <si>
    <t>Осмотр кровель</t>
  </si>
  <si>
    <t>Осмотр деревянных конструкций крыш</t>
  </si>
  <si>
    <t xml:space="preserve">                 8.  Работы, выполняемые в целях надлежащего содержания перегородок</t>
  </si>
  <si>
    <t>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</t>
  </si>
  <si>
    <t xml:space="preserve">                 9.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</si>
  <si>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</si>
  <si>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10.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</si>
  <si>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</si>
  <si>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 xml:space="preserve">            II.  Текущий ремонт и содержание внутридомовых инженерных сетей центрального отопления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</si>
  <si>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</si>
  <si>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</si>
  <si>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</si>
  <si>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</si>
  <si>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</si>
  <si>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</si>
  <si>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</si>
  <si>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Осмотр и очистка грязевиков</t>
  </si>
  <si>
    <t xml:space="preserve">            IV.  Текущий ремонт и содержание внутридомовых инженерных сетей электроснабжения</t>
  </si>
  <si>
    <t xml:space="preserve">                 15.  Работы, выполняемые в целях надлежащего содержания электрооборудования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</si>
  <si>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</si>
  <si>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</si>
  <si>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 xml:space="preserve">            V.  Уборка внутридомовых мест общего пользования</t>
  </si>
  <si>
    <t>Влажное подметание лестничных площадок и маршей 3-х нижних этажей</t>
  </si>
  <si>
    <t>м2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</si>
  <si>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</si>
  <si>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</si>
  <si>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</si>
  <si>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</si>
  <si>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</si>
  <si>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</si>
  <si>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</si>
  <si>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</si>
  <si>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оконных решеток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</si>
  <si>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</si>
  <si>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</si>
  <si>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</si>
  <si>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</si>
  <si>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</si>
  <si>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</si>
  <si>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 xml:space="preserve">м 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</si>
  <si>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</si>
  <si>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</si>
  <si>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</si>
  <si>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</si>
  <si>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</si>
  <si>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</si>
  <si>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</si>
  <si>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</si>
  <si>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</si>
  <si>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</si>
  <si>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</si>
  <si>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</si>
  <si>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</si>
  <si>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</si>
  <si>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</si>
  <si>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</si>
  <si>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</si>
  <si>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</si>
  <si>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</si>
  <si>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</si>
  <si>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Сметание снега со ступеней и площадок</t>
  </si>
  <si>
    <t>Очистка приямков</t>
  </si>
  <si>
    <t>приямок</t>
  </si>
  <si>
    <t>Погрузка мусора на автотранспорт вручную</t>
  </si>
  <si>
    <t xml:space="preserve">                 18.  Работы по содержанию придомовой территории в теплый период года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</si>
  <si>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</si>
  <si>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</si>
  <si>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</si>
  <si>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 xml:space="preserve">Уборка газонов </t>
  </si>
  <si>
    <t>Уборка газонов от листьев, сучьев, мусора при засоренности сильной</t>
  </si>
  <si>
    <t>Скашивание газонов газонокосилкой</t>
  </si>
  <si>
    <t>Сгребание и относка скошенной травы</t>
  </si>
  <si>
    <t>Подметание  площадок перед входом в подъезд</t>
  </si>
  <si>
    <t>м2 жилой площади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</si>
  <si>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</si>
  <si>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</si>
  <si>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</si>
  <si>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</si>
  <si>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</si>
  <si>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</si>
  <si>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</si>
  <si>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</si>
  <si>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</si>
  <si>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</si>
  <si>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</si>
  <si>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</si>
  <si>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31.07.2019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</si>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</sst>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0&quot;р.&quot;"/>
    <numFmt numFmtId="165" formatCode="\$#.00"/>
    <numFmt numFmtId="166" formatCode="#."/>
    <numFmt numFmtId="167" formatCode="%#.00"/>
    <numFmt numFmtId="168" formatCode="#\,##0.00"/>
    <numFmt numFmtId="169" formatCode="#.00"/>
  </numFmts>
  <fonts count="6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165" fontId="21" fillId="0" borderId="0">
      <protection locked="0"/>
    </xf>
    <xf numFmtId="166" fontId="21" fillId="0" borderId="10">
      <protection locked="0"/>
    </xf>
    <xf numFmtId="165" fontId="22" fillId="0" borderId="0">
      <protection locked="0"/>
    </xf>
    <xf numFmtId="166" fontId="22" fillId="0" borderId="11">
      <protection locked="0"/>
    </xf>
    <xf numFmtId="167" fontId="21" fillId="0" borderId="0">
      <protection locked="0"/>
    </xf>
    <xf numFmtId="168" fontId="21" fillId="0" borderId="0">
      <protection locked="0"/>
    </xf>
    <xf numFmtId="167" fontId="22" fillId="0" borderId="0">
      <protection locked="0"/>
    </xf>
    <xf numFmtId="168" fontId="22" fillId="0" borderId="0">
      <protection locked="0"/>
    </xf>
    <xf numFmtId="169" fontId="21" fillId="0" borderId="0">
      <protection locked="0"/>
    </xf>
    <xf numFmtId="166" fontId="23" fillId="0" borderId="0">
      <protection locked="0"/>
    </xf>
    <xf numFmtId="166" fontId="23" fillId="0" borderId="0">
      <protection locked="0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 applyNumberFormat="0" applyFill="0" applyBorder="0" applyProtection="0">
      <alignment horizontal="left" vertical="top" wrapText="1"/>
    </xf>
    <xf numFmtId="0" fontId="27" fillId="16" borderId="0" applyNumberFormat="0" applyBorder="0" applyProtection="0">
      <alignment horizontal="left" vertical="top" wrapText="1"/>
    </xf>
    <xf numFmtId="0" fontId="27" fillId="17" borderId="0" applyNumberFormat="0" applyBorder="0" applyProtection="0">
      <alignment horizontal="left" vertical="top" wrapText="1"/>
    </xf>
    <xf numFmtId="0" fontId="26" fillId="18" borderId="0" applyNumberFormat="0" applyBorder="0" applyProtection="0">
      <alignment horizontal="left" vertical="top" wrapText="1"/>
    </xf>
    <xf numFmtId="0" fontId="28" fillId="19" borderId="0" applyNumberFormat="0" applyBorder="0" applyProtection="0">
      <alignment horizontal="left" vertical="top" wrapText="1"/>
    </xf>
    <xf numFmtId="0" fontId="29" fillId="20" borderId="0" applyNumberFormat="0" applyBorder="0" applyProtection="0">
      <alignment horizontal="left" vertical="top" wrapText="1"/>
    </xf>
    <xf numFmtId="0" fontId="11" fillId="0" borderId="0"/>
    <xf numFmtId="0" fontId="30" fillId="0" borderId="0" applyNumberFormat="0" applyFill="0" applyBorder="0" applyProtection="0">
      <alignment horizontal="left" vertical="top" wrapText="1"/>
    </xf>
    <xf numFmtId="0" fontId="31" fillId="21" borderId="0" applyNumberFormat="0" applyBorder="0" applyProtection="0">
      <alignment horizontal="left" vertical="top" wrapText="1"/>
    </xf>
    <xf numFmtId="0" fontId="32" fillId="0" borderId="0" applyNumberFormat="0" applyFill="0" applyBorder="0" applyProtection="0">
      <alignment horizontal="left" vertical="top" wrapText="1"/>
    </xf>
    <xf numFmtId="0" fontId="33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22" borderId="0" applyNumberFormat="0" applyBorder="0" applyProtection="0">
      <alignment horizontal="left" vertical="top" wrapText="1"/>
    </xf>
    <xf numFmtId="0" fontId="36" fillId="22" borderId="12" applyNumberFormat="0" applyProtection="0">
      <alignment horizontal="left" vertical="top" wrapText="1"/>
    </xf>
    <xf numFmtId="0" fontId="37" fillId="0" borderId="0">
      <alignment horizontal="left" vertical="top"/>
    </xf>
    <xf numFmtId="0" fontId="37" fillId="0" borderId="0">
      <alignment horizontal="left" vertical="top"/>
    </xf>
    <xf numFmtId="0" fontId="37" fillId="0" borderId="0">
      <alignment horizontal="center" vertical="top"/>
    </xf>
    <xf numFmtId="0" fontId="34" fillId="0" borderId="0" applyNumberFormat="0" applyFill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28" fillId="0" borderId="0" applyNumberFormat="0" applyFill="0" applyBorder="0" applyProtection="0">
      <alignment horizontal="left" vertical="top" wrapText="1"/>
    </xf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26" borderId="0" applyNumberFormat="0" applyBorder="0" applyAlignment="0" applyProtection="0"/>
    <xf numFmtId="0" fontId="38" fillId="7" borderId="12" applyNumberFormat="0" applyAlignment="0" applyProtection="0"/>
    <xf numFmtId="0" fontId="39" fillId="27" borderId="13" applyNumberFormat="0" applyAlignment="0" applyProtection="0"/>
    <xf numFmtId="0" fontId="40" fillId="27" borderId="12" applyNumberFormat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4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28" borderId="18" applyNumberFormat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2" fillId="0" borderId="0"/>
    <xf numFmtId="0" fontId="2" fillId="0" borderId="0"/>
    <xf numFmtId="0" fontId="49" fillId="0" borderId="0"/>
    <xf numFmtId="0" fontId="2" fillId="0" borderId="0"/>
    <xf numFmtId="0" fontId="11" fillId="0" borderId="0"/>
    <xf numFmtId="0" fontId="2" fillId="0" borderId="0"/>
    <xf numFmtId="0" fontId="49" fillId="0" borderId="0"/>
    <xf numFmtId="0" fontId="5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4" fillId="0" borderId="0">
      <alignment horizontal="left" vertical="top" wrapText="1"/>
    </xf>
    <xf numFmtId="0" fontId="52" fillId="3" borderId="0" applyNumberFormat="0" applyBorder="0" applyAlignment="0" applyProtection="0"/>
    <xf numFmtId="0" fontId="53" fillId="0" borderId="0" applyNumberFormat="0" applyFill="0" applyBorder="0" applyAlignment="0" applyProtection="0"/>
    <xf numFmtId="0" fontId="2" fillId="30" borderId="19" applyNumberFormat="0" applyFont="0" applyAlignment="0" applyProtection="0"/>
    <xf numFmtId="0" fontId="54" fillId="0" borderId="20" applyNumberFormat="0" applyFill="0" applyAlignment="0" applyProtection="0"/>
    <xf numFmtId="0" fontId="51" fillId="0" borderId="0"/>
    <xf numFmtId="0" fontId="55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7" fillId="4" borderId="0" applyNumberFormat="0" applyBorder="0" applyAlignment="0" applyProtection="0"/>
  </cellStyleXfs>
  <cellXfs count="128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1" applyFont="1"/>
    <xf numFmtId="0" fontId="5" fillId="0" borderId="0" xfId="2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4" fillId="0" borderId="0" xfId="1" applyFont="1" applyFill="1"/>
    <xf numFmtId="0" fontId="2" fillId="0" borderId="0" xfId="2"/>
    <xf numFmtId="0" fontId="9" fillId="0" borderId="0" xfId="1" applyFont="1" applyFill="1" applyAlignment="1">
      <alignment horizontal="center" vertical="center"/>
    </xf>
    <xf numFmtId="0" fontId="10" fillId="0" borderId="0" xfId="1" applyFont="1" applyFill="1"/>
    <xf numFmtId="0" fontId="9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8" fillId="0" borderId="0" xfId="1" applyFont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9" fillId="0" borderId="2" xfId="1" applyNumberFormat="1" applyFont="1" applyBorder="1" applyAlignment="1">
      <alignment horizontal="left" vertical="center"/>
    </xf>
    <xf numFmtId="1" fontId="5" fillId="0" borderId="3" xfId="1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19" fillId="0" borderId="2" xfId="3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5" fillId="0" borderId="2" xfId="1" applyFont="1" applyBorder="1" applyAlignment="1">
      <alignment wrapText="1"/>
    </xf>
    <xf numFmtId="4" fontId="5" fillId="0" borderId="3" xfId="1" applyNumberFormat="1" applyFont="1" applyBorder="1" applyAlignment="1">
      <alignment horizontal="center" vertical="center"/>
    </xf>
    <xf numFmtId="4" fontId="19" fillId="0" borderId="3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0" fontId="5" fillId="0" borderId="0" xfId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8" fillId="0" borderId="0" xfId="1" applyFont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9" fillId="0" borderId="8" xfId="1" applyFont="1" applyBorder="1" applyAlignment="1">
      <alignment vertical="center"/>
    </xf>
    <xf numFmtId="0" fontId="4" fillId="0" borderId="8" xfId="1" applyFont="1" applyBorder="1"/>
    <xf numFmtId="0" fontId="18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2" fillId="0" borderId="8" xfId="1" applyFont="1" applyBorder="1"/>
    <xf numFmtId="0" fontId="6" fillId="0" borderId="8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18" fillId="0" borderId="9" xfId="1" applyFont="1" applyBorder="1" applyAlignment="1">
      <alignment horizont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left" vertical="center" wrapText="1"/>
    </xf>
    <xf numFmtId="0" fontId="19" fillId="0" borderId="5" xfId="1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19" fillId="0" borderId="4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3" applyFont="1" applyAlignment="1">
      <alignment horizontal="left" vertical="top" wrapText="1"/>
    </xf>
    <xf numFmtId="0" fontId="6" fillId="0" borderId="8" xfId="1" applyFont="1" applyBorder="1" applyAlignment="1">
      <alignment horizontal="left" vertical="center"/>
    </xf>
    <xf numFmtId="0" fontId="14" fillId="0" borderId="0" xfId="1" applyFont="1" applyAlignment="1">
      <alignment vertical="center" wrapText="1"/>
    </xf>
    <xf numFmtId="0" fontId="58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4" fontId="60" fillId="0" borderId="0" xfId="80" applyNumberFormat="1" applyFont="1" applyFill="1" applyBorder="1" applyAlignment="1">
      <alignment horizontal="right" vertical="center"/>
    </xf>
    <xf numFmtId="0" fontId="59" fillId="0" borderId="0" xfId="80" applyFont="1" applyFill="1"/>
    <xf numFmtId="0" fontId="15" fillId="0" borderId="8" xfId="80" applyFont="1" applyFill="1" applyBorder="1" applyAlignment="1">
      <alignment horizontal="center" vertical="center"/>
    </xf>
    <xf numFmtId="0" fontId="60" fillId="0" borderId="3" xfId="80" applyFont="1" applyFill="1" applyBorder="1" applyAlignment="1">
      <alignment horizontal="center" vertical="center" wrapText="1"/>
    </xf>
    <xf numFmtId="0" fontId="60" fillId="0" borderId="3" xfId="80" applyFont="1" applyFill="1" applyBorder="1" applyAlignment="1">
      <alignment vertical="center" wrapText="1"/>
    </xf>
    <xf numFmtId="0" fontId="59" fillId="0" borderId="3" xfId="80" applyFont="1" applyFill="1" applyBorder="1" applyAlignment="1">
      <alignment horizontal="center"/>
    </xf>
    <xf numFmtId="14" fontId="20" fillId="0" borderId="3" xfId="80" applyNumberFormat="1" applyFont="1" applyFill="1" applyBorder="1" applyAlignment="1">
      <alignment horizontal="center"/>
    </xf>
    <xf numFmtId="0" fontId="59" fillId="0" borderId="3" xfId="80" applyFont="1" applyFill="1" applyBorder="1"/>
    <xf numFmtId="0" fontId="61" fillId="0" borderId="3" xfId="80" applyFont="1" applyFill="1" applyBorder="1" applyAlignment="1">
      <alignment horizontal="center"/>
    </xf>
    <xf numFmtId="0" fontId="62" fillId="0" borderId="3" xfId="80" applyFont="1" applyFill="1" applyBorder="1" applyAlignment="1">
      <alignment horizontal="center" wrapText="1"/>
    </xf>
    <xf numFmtId="0" fontId="61" fillId="0" borderId="3" xfId="80" applyFont="1" applyFill="1" applyBorder="1"/>
    <xf numFmtId="4" fontId="61" fillId="0" borderId="3" xfId="80" applyNumberFormat="1" applyFont="1" applyFill="1" applyBorder="1" applyAlignment="1">
      <alignment horizontal="center"/>
    </xf>
    <xf numFmtId="0" fontId="60" fillId="0" borderId="3" xfId="80" applyFont="1" applyFill="1" applyBorder="1" applyAlignment="1">
      <alignment vertical="top" wrapText="1"/>
    </xf>
    <xf numFmtId="0" fontId="60" fillId="0" borderId="3" xfId="80" applyFont="1" applyFill="1" applyBorder="1" applyAlignment="1">
      <alignment horizontal="justify" vertical="center" wrapText="1"/>
    </xf>
    <xf numFmtId="49" fontId="60" fillId="0" borderId="3" xfId="80" applyNumberFormat="1" applyFont="1" applyFill="1" applyBorder="1" applyAlignment="1">
      <alignment horizontal="justify" vertical="center" wrapText="1"/>
    </xf>
    <xf numFmtId="0" fontId="60" fillId="0" borderId="4" xfId="80" applyFont="1" applyFill="1" applyBorder="1" applyAlignment="1">
      <alignment horizontal="left" vertical="center" wrapText="1"/>
    </xf>
    <xf numFmtId="0" fontId="60" fillId="0" borderId="5" xfId="80" applyFont="1" applyFill="1" applyBorder="1" applyAlignment="1">
      <alignment horizontal="left" vertical="center" wrapText="1"/>
    </xf>
    <xf numFmtId="0" fontId="60" fillId="0" borderId="2" xfId="80" applyFont="1" applyFill="1" applyBorder="1" applyAlignment="1">
      <alignment horizontal="left" vertical="center" wrapText="1"/>
    </xf>
    <xf numFmtId="3" fontId="61" fillId="0" borderId="3" xfId="80" applyNumberFormat="1" applyFont="1" applyFill="1" applyBorder="1" applyAlignment="1">
      <alignment horizontal="center"/>
    </xf>
    <xf numFmtId="0" fontId="63" fillId="0" borderId="3" xfId="80" applyFont="1" applyFill="1" applyBorder="1" applyAlignment="1">
      <alignment wrapText="1"/>
    </xf>
    <xf numFmtId="0" fontId="61" fillId="0" borderId="3" xfId="80" applyFont="1" applyFill="1" applyBorder="1" applyAlignment="1">
      <alignment vertical="top"/>
    </xf>
    <xf numFmtId="4" fontId="62" fillId="0" borderId="3" xfId="80" applyNumberFormat="1" applyFont="1" applyFill="1" applyBorder="1" applyAlignment="1">
      <alignment wrapText="1"/>
    </xf>
    <xf numFmtId="4" fontId="62" fillId="0" borderId="3" xfId="80" applyNumberFormat="1" applyFont="1" applyFill="1" applyBorder="1"/>
    <xf numFmtId="4" fontId="61" fillId="0" borderId="3" xfId="80" applyNumberFormat="1" applyFont="1" applyFill="1" applyBorder="1" applyAlignment="1">
      <alignment horizontal="center" vertical="center"/>
    </xf>
    <xf numFmtId="164" fontId="60" fillId="0" borderId="3" xfId="80" applyNumberFormat="1" applyFont="1" applyFill="1" applyBorder="1" applyAlignment="1">
      <alignment horizontal="center" vertical="center" wrapText="1"/>
    </xf>
    <xf numFmtId="0" fontId="61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3"/>
    <cellStyle name="Обычный 2 3" xfId="1"/>
    <cellStyle name="Обычный 3" xfId="77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40;&#1082;&#1090;&#1099;/&#1087;&#1077;&#1088;&#1077;&#1076;&#1072;&#1095;&#1072;%20&#1076;&#1086;&#1082;-&#1090;&#1086;&#1074;%20&#1046;&#1050;&#1059;/&#1050;6,%20&#1041;7/&#1092;2.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2_8 Б7"/>
      <sheetName val="содержание и текущий ремонт"/>
      <sheetName val="Б7"/>
      <sheetName val="ф2_8 К6"/>
      <sheetName val="К6"/>
      <sheetName val="Б11"/>
      <sheetName val="Лист2"/>
      <sheetName val="осв"/>
    </sheetNames>
    <sheetDataSet>
      <sheetData sheetId="0">
        <row r="12">
          <cell r="E12">
            <v>203999.64</v>
          </cell>
        </row>
        <row r="28">
          <cell r="E28">
            <v>209549.55</v>
          </cell>
        </row>
        <row r="52">
          <cell r="E52">
            <v>309472.52</v>
          </cell>
        </row>
        <row r="62">
          <cell r="E62">
            <v>6052.42</v>
          </cell>
        </row>
        <row r="72">
          <cell r="E72">
            <v>73919.900000000009</v>
          </cell>
        </row>
        <row r="79">
          <cell r="E79">
            <v>54144.97</v>
          </cell>
        </row>
        <row r="82">
          <cell r="E82">
            <v>54144.97</v>
          </cell>
        </row>
      </sheetData>
      <sheetData sheetId="1">
        <row r="524">
          <cell r="E524">
            <v>209549.55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N9" sqref="N9"/>
    </sheetView>
  </sheetViews>
  <sheetFormatPr defaultRowHeight="15" x14ac:dyDescent="0.25"/>
  <cols>
    <col min="1" max="1" width="4.28515625" style="127" customWidth="1"/>
    <col min="2" max="2" width="62.28515625" style="103" customWidth="1"/>
    <col min="3" max="3" width="10.85546875" style="103" customWidth="1"/>
    <col min="4" max="4" width="18.42578125" style="127" customWidth="1"/>
    <col min="5" max="16384" width="9.140625" style="103"/>
  </cols>
  <sheetData>
    <row r="1" spans="1:4" ht="19.5" x14ac:dyDescent="0.25">
      <c r="A1" s="100" t="s">
        <v>142</v>
      </c>
      <c r="B1" s="100"/>
      <c r="C1" s="100"/>
      <c r="D1" s="100"/>
    </row>
    <row r="2" spans="1:4" x14ac:dyDescent="0.25">
      <c r="A2" s="101" t="s">
        <v>143</v>
      </c>
      <c r="B2" s="101"/>
      <c r="C2" s="101"/>
      <c r="D2" s="101"/>
    </row>
    <row r="3" spans="1:4" x14ac:dyDescent="0.25">
      <c r="A3" s="104" t="s">
        <v>20</v>
      </c>
      <c r="B3" s="104"/>
      <c r="C3" s="104"/>
      <c r="D3" s="104"/>
    </row>
    <row r="4" spans="1:4" ht="25.5" x14ac:dyDescent="0.25">
      <c r="A4" s="105" t="s">
        <v>144</v>
      </c>
      <c r="B4" s="105" t="s">
        <v>145</v>
      </c>
      <c r="C4" s="105" t="s">
        <v>146</v>
      </c>
      <c r="D4" s="105" t="s">
        <v>147</v>
      </c>
    </row>
    <row r="5" spans="1:4" x14ac:dyDescent="0.25">
      <c r="A5" s="106">
        <v>1</v>
      </c>
      <c r="B5" s="106" t="s">
        <v>148</v>
      </c>
      <c r="C5" s="107" t="s">
        <v>149</v>
      </c>
      <c r="D5" s="108" t="s">
        <v>150</v>
      </c>
    </row>
    <row r="6" spans="1:4" x14ac:dyDescent="0.25">
      <c r="A6" s="106">
        <v>2</v>
      </c>
      <c r="B6" s="106" t="s">
        <v>151</v>
      </c>
      <c r="C6" s="109"/>
      <c r="D6" s="110" t="s">
        <v>152</v>
      </c>
    </row>
    <row r="7" spans="1:4" x14ac:dyDescent="0.25">
      <c r="A7" s="106">
        <v>3</v>
      </c>
      <c r="B7" s="106" t="s">
        <v>153</v>
      </c>
      <c r="C7" s="109"/>
      <c r="D7" s="110" t="s">
        <v>154</v>
      </c>
    </row>
    <row r="8" spans="1:4" ht="27.75" customHeight="1" x14ac:dyDescent="0.25">
      <c r="A8" s="111" t="s">
        <v>155</v>
      </c>
      <c r="B8" s="111"/>
      <c r="C8" s="111"/>
      <c r="D8" s="111"/>
    </row>
    <row r="9" spans="1:4" x14ac:dyDescent="0.25">
      <c r="A9" s="112">
        <v>4</v>
      </c>
      <c r="B9" s="106" t="s">
        <v>156</v>
      </c>
      <c r="C9" s="105" t="s">
        <v>157</v>
      </c>
      <c r="D9" s="113">
        <v>0</v>
      </c>
    </row>
    <row r="10" spans="1:4" x14ac:dyDescent="0.25">
      <c r="A10" s="112">
        <v>5</v>
      </c>
      <c r="B10" s="106" t="s">
        <v>158</v>
      </c>
      <c r="C10" s="105" t="s">
        <v>157</v>
      </c>
      <c r="D10" s="113" t="s">
        <v>159</v>
      </c>
    </row>
    <row r="11" spans="1:4" x14ac:dyDescent="0.25">
      <c r="A11" s="112">
        <v>6</v>
      </c>
      <c r="B11" s="106" t="s">
        <v>160</v>
      </c>
      <c r="C11" s="105" t="s">
        <v>157</v>
      </c>
      <c r="D11" s="113">
        <v>22505.360000000001</v>
      </c>
    </row>
    <row r="12" spans="1:4" ht="15.75" customHeight="1" x14ac:dyDescent="0.25">
      <c r="A12" s="112">
        <v>7</v>
      </c>
      <c r="B12" s="114" t="s">
        <v>161</v>
      </c>
      <c r="C12" s="105" t="s">
        <v>157</v>
      </c>
      <c r="D12" s="113">
        <f>D13+D14</f>
        <v>102999.22</v>
      </c>
    </row>
    <row r="13" spans="1:4" x14ac:dyDescent="0.25">
      <c r="A13" s="112">
        <v>8</v>
      </c>
      <c r="B13" s="115" t="s">
        <v>162</v>
      </c>
      <c r="C13" s="105" t="s">
        <v>157</v>
      </c>
      <c r="D13" s="113">
        <v>101747.17</v>
      </c>
    </row>
    <row r="14" spans="1:4" x14ac:dyDescent="0.25">
      <c r="A14" s="112">
        <v>9</v>
      </c>
      <c r="B14" s="115" t="s">
        <v>163</v>
      </c>
      <c r="C14" s="105" t="s">
        <v>157</v>
      </c>
      <c r="D14" s="113">
        <f>4971.36-3719.31</f>
        <v>1252.0499999999997</v>
      </c>
    </row>
    <row r="15" spans="1:4" x14ac:dyDescent="0.25">
      <c r="A15" s="112">
        <v>10</v>
      </c>
      <c r="B15" s="115" t="s">
        <v>164</v>
      </c>
      <c r="C15" s="105" t="s">
        <v>157</v>
      </c>
      <c r="D15" s="113" t="s">
        <v>159</v>
      </c>
    </row>
    <row r="16" spans="1:4" x14ac:dyDescent="0.25">
      <c r="A16" s="112">
        <v>11</v>
      </c>
      <c r="B16" s="106" t="s">
        <v>165</v>
      </c>
      <c r="C16" s="105" t="s">
        <v>157</v>
      </c>
      <c r="D16" s="113">
        <f>116403.11+623.92</f>
        <v>117027.03</v>
      </c>
    </row>
    <row r="17" spans="1:4" x14ac:dyDescent="0.25">
      <c r="A17" s="112">
        <v>12</v>
      </c>
      <c r="B17" s="116" t="s">
        <v>166</v>
      </c>
      <c r="C17" s="105" t="s">
        <v>157</v>
      </c>
      <c r="D17" s="113">
        <f>D16</f>
        <v>117027.03</v>
      </c>
    </row>
    <row r="18" spans="1:4" x14ac:dyDescent="0.25">
      <c r="A18" s="112">
        <v>13</v>
      </c>
      <c r="B18" s="115" t="s">
        <v>167</v>
      </c>
      <c r="C18" s="105" t="s">
        <v>157</v>
      </c>
      <c r="D18" s="113" t="s">
        <v>159</v>
      </c>
    </row>
    <row r="19" spans="1:4" x14ac:dyDescent="0.25">
      <c r="A19" s="112">
        <v>14</v>
      </c>
      <c r="B19" s="115" t="s">
        <v>168</v>
      </c>
      <c r="C19" s="105" t="s">
        <v>157</v>
      </c>
      <c r="D19" s="113" t="s">
        <v>159</v>
      </c>
    </row>
    <row r="20" spans="1:4" x14ac:dyDescent="0.25">
      <c r="A20" s="112">
        <v>15</v>
      </c>
      <c r="B20" s="115" t="s">
        <v>169</v>
      </c>
      <c r="C20" s="105" t="s">
        <v>157</v>
      </c>
      <c r="D20" s="113" t="s">
        <v>159</v>
      </c>
    </row>
    <row r="21" spans="1:4" x14ac:dyDescent="0.25">
      <c r="A21" s="112">
        <v>16</v>
      </c>
      <c r="B21" s="115" t="s">
        <v>170</v>
      </c>
      <c r="C21" s="105" t="s">
        <v>157</v>
      </c>
      <c r="D21" s="113" t="s">
        <v>159</v>
      </c>
    </row>
    <row r="22" spans="1:4" x14ac:dyDescent="0.25">
      <c r="A22" s="112">
        <v>17</v>
      </c>
      <c r="B22" s="106" t="s">
        <v>171</v>
      </c>
      <c r="C22" s="105" t="s">
        <v>157</v>
      </c>
      <c r="D22" s="113">
        <f>D16</f>
        <v>117027.03</v>
      </c>
    </row>
    <row r="23" spans="1:4" x14ac:dyDescent="0.25">
      <c r="A23" s="112">
        <v>18</v>
      </c>
      <c r="B23" s="106" t="s">
        <v>172</v>
      </c>
      <c r="C23" s="105" t="s">
        <v>157</v>
      </c>
      <c r="D23" s="113" t="s">
        <v>159</v>
      </c>
    </row>
    <row r="24" spans="1:4" x14ac:dyDescent="0.25">
      <c r="A24" s="112">
        <v>19</v>
      </c>
      <c r="B24" s="106" t="s">
        <v>173</v>
      </c>
      <c r="C24" s="105" t="s">
        <v>157</v>
      </c>
      <c r="D24" s="113">
        <v>0</v>
      </c>
    </row>
    <row r="25" spans="1:4" x14ac:dyDescent="0.25">
      <c r="A25" s="112">
        <v>20</v>
      </c>
      <c r="B25" s="106" t="s">
        <v>174</v>
      </c>
      <c r="C25" s="105" t="s">
        <v>157</v>
      </c>
      <c r="D25" s="113">
        <f>D11+D12-D16+D9</f>
        <v>8477.5500000000029</v>
      </c>
    </row>
    <row r="26" spans="1:4" ht="27.75" customHeight="1" x14ac:dyDescent="0.25">
      <c r="A26" s="111" t="s">
        <v>175</v>
      </c>
      <c r="B26" s="111"/>
      <c r="C26" s="111"/>
      <c r="D26" s="111"/>
    </row>
    <row r="27" spans="1:4" x14ac:dyDescent="0.25">
      <c r="A27" s="112">
        <v>21</v>
      </c>
      <c r="B27" s="117" t="s">
        <v>176</v>
      </c>
      <c r="C27" s="118"/>
      <c r="D27" s="119"/>
    </row>
    <row r="28" spans="1:4" x14ac:dyDescent="0.25">
      <c r="A28" s="112">
        <v>22</v>
      </c>
      <c r="B28" s="106" t="s">
        <v>177</v>
      </c>
      <c r="C28" s="105" t="s">
        <v>157</v>
      </c>
      <c r="D28" s="113">
        <f>К6!$G$131</f>
        <v>103000.05636836668</v>
      </c>
    </row>
    <row r="29" spans="1:4" x14ac:dyDescent="0.25">
      <c r="A29" s="112">
        <v>23</v>
      </c>
      <c r="B29" s="106" t="s">
        <v>178</v>
      </c>
      <c r="C29" s="107" t="s">
        <v>179</v>
      </c>
      <c r="D29" s="105" t="s">
        <v>180</v>
      </c>
    </row>
    <row r="30" spans="1:4" x14ac:dyDescent="0.25">
      <c r="A30" s="111" t="s">
        <v>181</v>
      </c>
      <c r="B30" s="111"/>
      <c r="C30" s="111"/>
      <c r="D30" s="111"/>
    </row>
    <row r="31" spans="1:4" x14ac:dyDescent="0.25">
      <c r="A31" s="112">
        <v>24</v>
      </c>
      <c r="B31" s="106" t="s">
        <v>182</v>
      </c>
      <c r="C31" s="105" t="s">
        <v>183</v>
      </c>
      <c r="D31" s="120">
        <v>0</v>
      </c>
    </row>
    <row r="32" spans="1:4" x14ac:dyDescent="0.25">
      <c r="A32" s="112">
        <v>25</v>
      </c>
      <c r="B32" s="106" t="s">
        <v>184</v>
      </c>
      <c r="C32" s="105" t="s">
        <v>183</v>
      </c>
      <c r="D32" s="120">
        <v>0</v>
      </c>
    </row>
    <row r="33" spans="1:4" x14ac:dyDescent="0.25">
      <c r="A33" s="112">
        <v>26</v>
      </c>
      <c r="B33" s="106" t="s">
        <v>185</v>
      </c>
      <c r="C33" s="105" t="s">
        <v>183</v>
      </c>
      <c r="D33" s="120">
        <v>0</v>
      </c>
    </row>
    <row r="34" spans="1:4" x14ac:dyDescent="0.25">
      <c r="A34" s="112">
        <v>27</v>
      </c>
      <c r="B34" s="106" t="s">
        <v>186</v>
      </c>
      <c r="C34" s="105" t="s">
        <v>157</v>
      </c>
      <c r="D34" s="113">
        <v>0</v>
      </c>
    </row>
    <row r="35" spans="1:4" x14ac:dyDescent="0.25">
      <c r="A35" s="111" t="s">
        <v>187</v>
      </c>
      <c r="B35" s="111"/>
      <c r="C35" s="111"/>
      <c r="D35" s="111"/>
    </row>
    <row r="36" spans="1:4" x14ac:dyDescent="0.25">
      <c r="A36" s="112">
        <v>28</v>
      </c>
      <c r="B36" s="106" t="s">
        <v>156</v>
      </c>
      <c r="C36" s="105" t="s">
        <v>157</v>
      </c>
      <c r="D36" s="113">
        <v>0</v>
      </c>
    </row>
    <row r="37" spans="1:4" x14ac:dyDescent="0.25">
      <c r="A37" s="112">
        <v>29</v>
      </c>
      <c r="B37" s="106" t="s">
        <v>158</v>
      </c>
      <c r="C37" s="105" t="s">
        <v>157</v>
      </c>
      <c r="D37" s="113"/>
    </row>
    <row r="38" spans="1:4" ht="15.75" customHeight="1" x14ac:dyDescent="0.25">
      <c r="A38" s="112">
        <v>30</v>
      </c>
      <c r="B38" s="106" t="s">
        <v>160</v>
      </c>
      <c r="C38" s="105" t="s">
        <v>157</v>
      </c>
      <c r="D38" s="113">
        <f>80977.03-22505.36</f>
        <v>58471.67</v>
      </c>
    </row>
    <row r="39" spans="1:4" x14ac:dyDescent="0.25">
      <c r="A39" s="112">
        <v>31</v>
      </c>
      <c r="B39" s="106" t="s">
        <v>172</v>
      </c>
      <c r="C39" s="105" t="s">
        <v>157</v>
      </c>
      <c r="D39" s="113"/>
    </row>
    <row r="40" spans="1:4" x14ac:dyDescent="0.25">
      <c r="A40" s="112">
        <v>32</v>
      </c>
      <c r="B40" s="106" t="s">
        <v>173</v>
      </c>
      <c r="C40" s="105" t="s">
        <v>157</v>
      </c>
      <c r="D40" s="113"/>
    </row>
    <row r="41" spans="1:4" x14ac:dyDescent="0.25">
      <c r="A41" s="112">
        <v>33</v>
      </c>
      <c r="B41" s="106" t="s">
        <v>174</v>
      </c>
      <c r="C41" s="105" t="s">
        <v>157</v>
      </c>
      <c r="D41" s="113">
        <f>D48+D58+D68+D78+D88</f>
        <v>21071.71</v>
      </c>
    </row>
    <row r="42" spans="1:4" x14ac:dyDescent="0.25">
      <c r="A42" s="111" t="s">
        <v>188</v>
      </c>
      <c r="B42" s="111"/>
      <c r="C42" s="111"/>
      <c r="D42" s="111"/>
    </row>
    <row r="43" spans="1:4" x14ac:dyDescent="0.25">
      <c r="A43" s="112">
        <v>34</v>
      </c>
      <c r="B43" s="106" t="s">
        <v>189</v>
      </c>
      <c r="C43" s="105" t="s">
        <v>159</v>
      </c>
      <c r="D43" s="121" t="s">
        <v>190</v>
      </c>
    </row>
    <row r="44" spans="1:4" x14ac:dyDescent="0.25">
      <c r="A44" s="112">
        <v>35</v>
      </c>
      <c r="B44" s="106" t="s">
        <v>146</v>
      </c>
      <c r="C44" s="105" t="s">
        <v>159</v>
      </c>
      <c r="D44" s="110" t="s">
        <v>191</v>
      </c>
    </row>
    <row r="45" spans="1:4" x14ac:dyDescent="0.25">
      <c r="A45" s="112">
        <v>36</v>
      </c>
      <c r="B45" s="106" t="s">
        <v>192</v>
      </c>
      <c r="C45" s="105" t="s">
        <v>193</v>
      </c>
      <c r="D45" s="113">
        <v>126.788133</v>
      </c>
    </row>
    <row r="46" spans="1:4" x14ac:dyDescent="0.25">
      <c r="A46" s="112">
        <v>37</v>
      </c>
      <c r="B46" s="106" t="s">
        <v>194</v>
      </c>
      <c r="C46" s="105" t="s">
        <v>157</v>
      </c>
      <c r="D46" s="113">
        <f>316739.59-79381.11</f>
        <v>237358.48000000004</v>
      </c>
    </row>
    <row r="47" spans="1:4" x14ac:dyDescent="0.25">
      <c r="A47" s="112">
        <v>38</v>
      </c>
      <c r="B47" s="106" t="s">
        <v>195</v>
      </c>
      <c r="C47" s="105" t="s">
        <v>157</v>
      </c>
      <c r="D47" s="113">
        <v>266334.81</v>
      </c>
    </row>
    <row r="48" spans="1:4" x14ac:dyDescent="0.25">
      <c r="A48" s="112">
        <v>39</v>
      </c>
      <c r="B48" s="106" t="s">
        <v>196</v>
      </c>
      <c r="C48" s="105" t="s">
        <v>157</v>
      </c>
      <c r="D48" s="113">
        <v>15465.01</v>
      </c>
    </row>
    <row r="49" spans="1:4" x14ac:dyDescent="0.25">
      <c r="A49" s="112">
        <v>40</v>
      </c>
      <c r="B49" s="106" t="s">
        <v>197</v>
      </c>
      <c r="C49" s="105" t="s">
        <v>157</v>
      </c>
      <c r="D49" s="113">
        <v>316694.81000000006</v>
      </c>
    </row>
    <row r="50" spans="1:4" x14ac:dyDescent="0.25">
      <c r="A50" s="112">
        <v>41</v>
      </c>
      <c r="B50" s="106" t="s">
        <v>198</v>
      </c>
      <c r="C50" s="105" t="s">
        <v>157</v>
      </c>
      <c r="D50" s="113">
        <f>D49-D51</f>
        <v>301229.80000000005</v>
      </c>
    </row>
    <row r="51" spans="1:4" ht="15" customHeight="1" x14ac:dyDescent="0.25">
      <c r="A51" s="112">
        <v>42</v>
      </c>
      <c r="B51" s="114" t="s">
        <v>199</v>
      </c>
      <c r="C51" s="105" t="s">
        <v>157</v>
      </c>
      <c r="D51" s="113">
        <f>D48</f>
        <v>15465.01</v>
      </c>
    </row>
    <row r="52" spans="1:4" ht="15" customHeight="1" x14ac:dyDescent="0.25">
      <c r="A52" s="112">
        <v>43</v>
      </c>
      <c r="B52" s="114" t="s">
        <v>200</v>
      </c>
      <c r="C52" s="105" t="s">
        <v>157</v>
      </c>
      <c r="D52" s="113"/>
    </row>
    <row r="53" spans="1:4" ht="26.25" x14ac:dyDescent="0.25">
      <c r="A53" s="122">
        <v>44</v>
      </c>
      <c r="B53" s="114" t="s">
        <v>189</v>
      </c>
      <c r="C53" s="105" t="s">
        <v>159</v>
      </c>
      <c r="D53" s="121" t="s">
        <v>201</v>
      </c>
    </row>
    <row r="54" spans="1:4" x14ac:dyDescent="0.25">
      <c r="A54" s="112">
        <v>45</v>
      </c>
      <c r="B54" s="106" t="s">
        <v>146</v>
      </c>
      <c r="C54" s="105" t="s">
        <v>159</v>
      </c>
      <c r="D54" s="110" t="s">
        <v>202</v>
      </c>
    </row>
    <row r="55" spans="1:4" x14ac:dyDescent="0.25">
      <c r="A55" s="112">
        <v>46</v>
      </c>
      <c r="B55" s="106" t="s">
        <v>192</v>
      </c>
      <c r="C55" s="105" t="s">
        <v>193</v>
      </c>
      <c r="D55" s="113">
        <v>251.11364278569744</v>
      </c>
    </row>
    <row r="56" spans="1:4" x14ac:dyDescent="0.25">
      <c r="A56" s="112">
        <v>47</v>
      </c>
      <c r="B56" s="106" t="s">
        <v>194</v>
      </c>
      <c r="C56" s="105" t="s">
        <v>157</v>
      </c>
      <c r="D56" s="113">
        <f>3306.39+144.02</f>
        <v>3450.41</v>
      </c>
    </row>
    <row r="57" spans="1:4" x14ac:dyDescent="0.25">
      <c r="A57" s="112">
        <v>48</v>
      </c>
      <c r="B57" s="106" t="s">
        <v>195</v>
      </c>
      <c r="C57" s="105" t="s">
        <v>157</v>
      </c>
      <c r="D57" s="113">
        <f>3678.97+161.16</f>
        <v>3840.1299999999997</v>
      </c>
    </row>
    <row r="58" spans="1:4" x14ac:dyDescent="0.25">
      <c r="A58" s="112">
        <v>49</v>
      </c>
      <c r="B58" s="106" t="s">
        <v>196</v>
      </c>
      <c r="C58" s="105" t="s">
        <v>157</v>
      </c>
      <c r="D58" s="113">
        <f>247.7+8.17</f>
        <v>255.86999999999998</v>
      </c>
    </row>
    <row r="59" spans="1:4" x14ac:dyDescent="0.25">
      <c r="A59" s="112">
        <v>50</v>
      </c>
      <c r="B59" s="106" t="s">
        <v>197</v>
      </c>
      <c r="C59" s="105" t="s">
        <v>157</v>
      </c>
      <c r="D59" s="113">
        <v>3356.16</v>
      </c>
    </row>
    <row r="60" spans="1:4" x14ac:dyDescent="0.25">
      <c r="A60" s="112">
        <v>51</v>
      </c>
      <c r="B60" s="106" t="s">
        <v>198</v>
      </c>
      <c r="C60" s="105" t="s">
        <v>157</v>
      </c>
      <c r="D60" s="113">
        <f>D59</f>
        <v>3356.16</v>
      </c>
    </row>
    <row r="61" spans="1:4" ht="15" customHeight="1" x14ac:dyDescent="0.25">
      <c r="A61" s="112">
        <v>52</v>
      </c>
      <c r="B61" s="114" t="s">
        <v>199</v>
      </c>
      <c r="C61" s="105" t="s">
        <v>157</v>
      </c>
      <c r="D61" s="113">
        <f>D59-D60</f>
        <v>0</v>
      </c>
    </row>
    <row r="62" spans="1:4" ht="15" customHeight="1" x14ac:dyDescent="0.25">
      <c r="A62" s="112">
        <v>53</v>
      </c>
      <c r="B62" s="114" t="s">
        <v>200</v>
      </c>
      <c r="C62" s="105" t="s">
        <v>157</v>
      </c>
      <c r="D62" s="113">
        <v>0</v>
      </c>
    </row>
    <row r="63" spans="1:4" ht="26.25" x14ac:dyDescent="0.25">
      <c r="A63" s="122">
        <v>54</v>
      </c>
      <c r="B63" s="114" t="s">
        <v>189</v>
      </c>
      <c r="C63" s="105" t="s">
        <v>159</v>
      </c>
      <c r="D63" s="123" t="s">
        <v>203</v>
      </c>
    </row>
    <row r="64" spans="1:4" x14ac:dyDescent="0.25">
      <c r="A64" s="112">
        <v>55</v>
      </c>
      <c r="B64" s="106" t="s">
        <v>146</v>
      </c>
      <c r="C64" s="105" t="s">
        <v>159</v>
      </c>
      <c r="D64" s="113" t="s">
        <v>202</v>
      </c>
    </row>
    <row r="65" spans="1:4" x14ac:dyDescent="0.25">
      <c r="A65" s="112">
        <v>56</v>
      </c>
      <c r="B65" s="106" t="s">
        <v>192</v>
      </c>
      <c r="C65" s="105" t="s">
        <v>193</v>
      </c>
      <c r="D65" s="113">
        <v>224.6105856654259</v>
      </c>
    </row>
    <row r="66" spans="1:4" x14ac:dyDescent="0.25">
      <c r="A66" s="112">
        <v>57</v>
      </c>
      <c r="B66" s="106" t="s">
        <v>194</v>
      </c>
      <c r="C66" s="105" t="s">
        <v>157</v>
      </c>
      <c r="D66" s="113">
        <f>11975.99+584.03+34161.93+1665.78-14.7-3.32-41.94-9.51-3246.53-9261.02</f>
        <v>35810.709999999992</v>
      </c>
    </row>
    <row r="67" spans="1:4" x14ac:dyDescent="0.25">
      <c r="A67" s="112">
        <v>58</v>
      </c>
      <c r="B67" s="106" t="s">
        <v>195</v>
      </c>
      <c r="C67" s="105" t="s">
        <v>157</v>
      </c>
      <c r="D67" s="113">
        <f>9652.7+654.22+27534.58+1865.98</f>
        <v>39707.480000000003</v>
      </c>
    </row>
    <row r="68" spans="1:4" x14ac:dyDescent="0.25">
      <c r="A68" s="112">
        <v>59</v>
      </c>
      <c r="B68" s="106" t="s">
        <v>196</v>
      </c>
      <c r="C68" s="105" t="s">
        <v>157</v>
      </c>
      <c r="D68" s="113">
        <f>657.98+30.8+1935.29+87.89</f>
        <v>2711.9599999999996</v>
      </c>
    </row>
    <row r="69" spans="1:4" x14ac:dyDescent="0.25">
      <c r="A69" s="112">
        <v>60</v>
      </c>
      <c r="B69" s="106" t="s">
        <v>197</v>
      </c>
      <c r="C69" s="105" t="s">
        <v>157</v>
      </c>
      <c r="D69" s="113">
        <v>53282.360000000008</v>
      </c>
    </row>
    <row r="70" spans="1:4" x14ac:dyDescent="0.25">
      <c r="A70" s="112">
        <v>61</v>
      </c>
      <c r="B70" s="106" t="s">
        <v>198</v>
      </c>
      <c r="C70" s="105" t="s">
        <v>157</v>
      </c>
      <c r="D70" s="113">
        <f>D69-D71</f>
        <v>50570.400000000009</v>
      </c>
    </row>
    <row r="71" spans="1:4" ht="15" customHeight="1" x14ac:dyDescent="0.25">
      <c r="A71" s="112">
        <v>62</v>
      </c>
      <c r="B71" s="114" t="s">
        <v>199</v>
      </c>
      <c r="C71" s="105" t="s">
        <v>157</v>
      </c>
      <c r="D71" s="113">
        <f>D68</f>
        <v>2711.9599999999996</v>
      </c>
    </row>
    <row r="72" spans="1:4" ht="15" customHeight="1" x14ac:dyDescent="0.25">
      <c r="A72" s="112">
        <v>63</v>
      </c>
      <c r="B72" s="114" t="s">
        <v>200</v>
      </c>
      <c r="C72" s="105" t="s">
        <v>157</v>
      </c>
      <c r="D72" s="113"/>
    </row>
    <row r="73" spans="1:4" x14ac:dyDescent="0.25">
      <c r="A73" s="112">
        <v>64</v>
      </c>
      <c r="B73" s="106" t="s">
        <v>189</v>
      </c>
      <c r="C73" s="105" t="s">
        <v>159</v>
      </c>
      <c r="D73" s="124" t="s">
        <v>204</v>
      </c>
    </row>
    <row r="74" spans="1:4" x14ac:dyDescent="0.25">
      <c r="A74" s="112">
        <v>65</v>
      </c>
      <c r="B74" s="106" t="s">
        <v>146</v>
      </c>
      <c r="C74" s="105" t="s">
        <v>159</v>
      </c>
      <c r="D74" s="113" t="s">
        <v>202</v>
      </c>
    </row>
    <row r="75" spans="1:4" x14ac:dyDescent="0.25">
      <c r="A75" s="112">
        <v>66</v>
      </c>
      <c r="B75" s="106" t="s">
        <v>192</v>
      </c>
      <c r="C75" s="105" t="s">
        <v>193</v>
      </c>
      <c r="D75" s="113">
        <f>455.130001-0.257258</f>
        <v>454.87274300000001</v>
      </c>
    </row>
    <row r="76" spans="1:4" x14ac:dyDescent="0.25">
      <c r="A76" s="112">
        <v>67</v>
      </c>
      <c r="B76" s="106" t="s">
        <v>194</v>
      </c>
      <c r="C76" s="105" t="s">
        <v>157</v>
      </c>
      <c r="D76" s="113">
        <f>36365.46-21.04</f>
        <v>36344.42</v>
      </c>
    </row>
    <row r="77" spans="1:4" x14ac:dyDescent="0.25">
      <c r="A77" s="112">
        <v>68</v>
      </c>
      <c r="B77" s="106" t="s">
        <v>195</v>
      </c>
      <c r="C77" s="105" t="s">
        <v>157</v>
      </c>
      <c r="D77" s="113">
        <v>40481.56</v>
      </c>
    </row>
    <row r="78" spans="1:4" x14ac:dyDescent="0.25">
      <c r="A78" s="112">
        <v>69</v>
      </c>
      <c r="B78" s="106" t="s">
        <v>196</v>
      </c>
      <c r="C78" s="105" t="s">
        <v>157</v>
      </c>
      <c r="D78" s="113">
        <v>2638.87</v>
      </c>
    </row>
    <row r="79" spans="1:4" x14ac:dyDescent="0.25">
      <c r="A79" s="112">
        <v>70</v>
      </c>
      <c r="B79" s="106" t="s">
        <v>197</v>
      </c>
      <c r="C79" s="105" t="s">
        <v>157</v>
      </c>
      <c r="D79" s="113">
        <f>D76</f>
        <v>36344.42</v>
      </c>
    </row>
    <row r="80" spans="1:4" x14ac:dyDescent="0.25">
      <c r="A80" s="112">
        <v>71</v>
      </c>
      <c r="B80" s="106" t="s">
        <v>198</v>
      </c>
      <c r="C80" s="105" t="s">
        <v>157</v>
      </c>
      <c r="D80" s="113">
        <f>D79</f>
        <v>36344.42</v>
      </c>
    </row>
    <row r="81" spans="1:4" ht="14.25" customHeight="1" x14ac:dyDescent="0.25">
      <c r="A81" s="112">
        <v>72</v>
      </c>
      <c r="B81" s="114" t="s">
        <v>199</v>
      </c>
      <c r="C81" s="105" t="s">
        <v>157</v>
      </c>
      <c r="D81" s="113">
        <v>0</v>
      </c>
    </row>
    <row r="82" spans="1:4" ht="14.25" customHeight="1" x14ac:dyDescent="0.25">
      <c r="A82" s="112">
        <v>73</v>
      </c>
      <c r="B82" s="114" t="s">
        <v>200</v>
      </c>
      <c r="C82" s="105" t="s">
        <v>157</v>
      </c>
      <c r="D82" s="113">
        <v>0</v>
      </c>
    </row>
    <row r="83" spans="1:4" x14ac:dyDescent="0.25">
      <c r="A83" s="112">
        <v>74</v>
      </c>
      <c r="B83" s="106" t="s">
        <v>189</v>
      </c>
      <c r="C83" s="105" t="s">
        <v>159</v>
      </c>
      <c r="D83" s="124" t="s">
        <v>205</v>
      </c>
    </row>
    <row r="84" spans="1:4" x14ac:dyDescent="0.25">
      <c r="A84" s="112">
        <v>75</v>
      </c>
      <c r="B84" s="106" t="s">
        <v>146</v>
      </c>
      <c r="C84" s="105" t="s">
        <v>159</v>
      </c>
      <c r="D84" s="113" t="s">
        <v>206</v>
      </c>
    </row>
    <row r="85" spans="1:4" x14ac:dyDescent="0.25">
      <c r="A85" s="112">
        <v>76</v>
      </c>
      <c r="B85" s="106" t="s">
        <v>192</v>
      </c>
      <c r="C85" s="105" t="s">
        <v>193</v>
      </c>
      <c r="D85" s="125"/>
    </row>
    <row r="86" spans="1:4" x14ac:dyDescent="0.25">
      <c r="A86" s="112">
        <v>77</v>
      </c>
      <c r="B86" s="106" t="s">
        <v>194</v>
      </c>
      <c r="C86" s="105" t="s">
        <v>157</v>
      </c>
      <c r="D86" s="126">
        <v>0</v>
      </c>
    </row>
    <row r="87" spans="1:4" x14ac:dyDescent="0.25">
      <c r="A87" s="112">
        <v>78</v>
      </c>
      <c r="B87" s="106" t="s">
        <v>195</v>
      </c>
      <c r="C87" s="105" t="s">
        <v>157</v>
      </c>
      <c r="D87" s="126">
        <v>0</v>
      </c>
    </row>
    <row r="88" spans="1:4" x14ac:dyDescent="0.25">
      <c r="A88" s="112">
        <v>79</v>
      </c>
      <c r="B88" s="106" t="s">
        <v>196</v>
      </c>
      <c r="C88" s="105" t="s">
        <v>157</v>
      </c>
      <c r="D88" s="126">
        <v>0</v>
      </c>
    </row>
    <row r="89" spans="1:4" x14ac:dyDescent="0.25">
      <c r="A89" s="112">
        <v>80</v>
      </c>
      <c r="B89" s="106" t="s">
        <v>197</v>
      </c>
      <c r="C89" s="105" t="s">
        <v>157</v>
      </c>
      <c r="D89" s="113"/>
    </row>
    <row r="90" spans="1:4" x14ac:dyDescent="0.25">
      <c r="A90" s="112">
        <v>81</v>
      </c>
      <c r="B90" s="106" t="s">
        <v>198</v>
      </c>
      <c r="C90" s="105" t="s">
        <v>157</v>
      </c>
      <c r="D90" s="113">
        <f>D89</f>
        <v>0</v>
      </c>
    </row>
    <row r="91" spans="1:4" ht="14.25" customHeight="1" x14ac:dyDescent="0.25">
      <c r="A91" s="112">
        <v>82</v>
      </c>
      <c r="B91" s="114" t="s">
        <v>199</v>
      </c>
      <c r="C91" s="105" t="s">
        <v>157</v>
      </c>
      <c r="D91" s="113"/>
    </row>
    <row r="92" spans="1:4" ht="14.25" customHeight="1" x14ac:dyDescent="0.25">
      <c r="A92" s="112">
        <v>83</v>
      </c>
      <c r="B92" s="114" t="s">
        <v>200</v>
      </c>
      <c r="C92" s="105" t="s">
        <v>157</v>
      </c>
      <c r="D92" s="113">
        <v>0</v>
      </c>
    </row>
    <row r="93" spans="1:4" x14ac:dyDescent="0.25">
      <c r="A93" s="111" t="s">
        <v>207</v>
      </c>
      <c r="B93" s="111"/>
      <c r="C93" s="111"/>
      <c r="D93" s="111"/>
    </row>
    <row r="94" spans="1:4" x14ac:dyDescent="0.25">
      <c r="A94" s="112">
        <v>84</v>
      </c>
      <c r="B94" s="106" t="s">
        <v>182</v>
      </c>
      <c r="C94" s="105" t="s">
        <v>183</v>
      </c>
      <c r="D94" s="113"/>
    </row>
    <row r="95" spans="1:4" x14ac:dyDescent="0.25">
      <c r="A95" s="112">
        <v>85</v>
      </c>
      <c r="B95" s="106" t="s">
        <v>184</v>
      </c>
      <c r="C95" s="105" t="s">
        <v>183</v>
      </c>
      <c r="D95" s="113"/>
    </row>
    <row r="96" spans="1:4" x14ac:dyDescent="0.25">
      <c r="A96" s="112">
        <v>86</v>
      </c>
      <c r="B96" s="106" t="s">
        <v>185</v>
      </c>
      <c r="C96" s="105" t="s">
        <v>208</v>
      </c>
      <c r="D96" s="113"/>
    </row>
    <row r="97" spans="1:4" x14ac:dyDescent="0.25">
      <c r="A97" s="112">
        <v>87</v>
      </c>
      <c r="B97" s="106" t="s">
        <v>186</v>
      </c>
      <c r="C97" s="105" t="s">
        <v>157</v>
      </c>
      <c r="D97" s="113"/>
    </row>
    <row r="98" spans="1:4" x14ac:dyDescent="0.25">
      <c r="A98" s="111" t="s">
        <v>209</v>
      </c>
      <c r="B98" s="111"/>
      <c r="C98" s="111"/>
      <c r="D98" s="111"/>
    </row>
    <row r="99" spans="1:4" x14ac:dyDescent="0.25">
      <c r="A99" s="112">
        <v>88</v>
      </c>
      <c r="B99" s="106" t="s">
        <v>210</v>
      </c>
      <c r="C99" s="105" t="s">
        <v>183</v>
      </c>
      <c r="D99" s="113">
        <v>0</v>
      </c>
    </row>
    <row r="100" spans="1:4" x14ac:dyDescent="0.25">
      <c r="A100" s="112">
        <v>89</v>
      </c>
      <c r="B100" s="106" t="s">
        <v>211</v>
      </c>
      <c r="C100" s="105" t="s">
        <v>183</v>
      </c>
      <c r="D100" s="113">
        <v>0</v>
      </c>
    </row>
    <row r="101" spans="1:4" ht="15" customHeight="1" x14ac:dyDescent="0.25">
      <c r="A101" s="112">
        <v>90</v>
      </c>
      <c r="B101" s="106" t="s">
        <v>212</v>
      </c>
      <c r="C101" s="105" t="s">
        <v>157</v>
      </c>
      <c r="D101" s="113">
        <v>0</v>
      </c>
    </row>
    <row r="103" spans="1:4" x14ac:dyDescent="0.25">
      <c r="D103" s="102" t="s">
        <v>56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G156"/>
  <sheetViews>
    <sheetView showZeros="0" topLeftCell="A98" zoomScaleNormal="100" workbookViewId="0">
      <selection activeCell="N118" sqref="N118"/>
    </sheetView>
  </sheetViews>
  <sheetFormatPr defaultColWidth="8.85546875" defaultRowHeight="12.75" outlineLevelRow="1" x14ac:dyDescent="0.2"/>
  <cols>
    <col min="1" max="1" width="1" style="1" customWidth="1"/>
    <col min="2" max="2" width="43.42578125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18.5703125" style="1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77" t="s">
        <v>0</v>
      </c>
      <c r="F1" s="77"/>
      <c r="G1" s="77"/>
    </row>
    <row r="2" spans="1:7" hidden="1" outlineLevel="1" x14ac:dyDescent="0.2">
      <c r="B2" s="2"/>
      <c r="C2" s="2"/>
      <c r="D2" s="2"/>
      <c r="E2" s="2"/>
      <c r="F2" s="2"/>
      <c r="G2" s="2"/>
    </row>
    <row r="3" spans="1:7" hidden="1" outlineLevel="1" x14ac:dyDescent="0.2">
      <c r="B3" s="2"/>
      <c r="C3" s="2"/>
      <c r="D3" s="3" t="s">
        <v>1</v>
      </c>
      <c r="E3" s="2"/>
      <c r="F3" s="2"/>
      <c r="G3" s="2"/>
    </row>
    <row r="4" spans="1:7" hidden="1" outlineLevel="1" x14ac:dyDescent="0.2">
      <c r="B4" s="4"/>
      <c r="C4" s="4"/>
      <c r="D4" s="5" t="s">
        <v>2</v>
      </c>
      <c r="E4" s="4"/>
      <c r="F4" s="4"/>
      <c r="G4" s="4"/>
    </row>
    <row r="5" spans="1:7" hidden="1" outlineLevel="1" x14ac:dyDescent="0.2">
      <c r="B5" s="78" t="s">
        <v>3</v>
      </c>
      <c r="C5" s="78"/>
      <c r="D5" s="78"/>
      <c r="E5" s="78"/>
      <c r="F5" s="78"/>
      <c r="G5" s="78"/>
    </row>
    <row r="6" spans="1:7" hidden="1" outlineLevel="1" x14ac:dyDescent="0.2">
      <c r="B6" s="6" t="s">
        <v>4</v>
      </c>
      <c r="C6" s="4"/>
      <c r="D6" s="4"/>
      <c r="E6" s="4"/>
      <c r="F6" s="4"/>
      <c r="G6" s="7" t="s">
        <v>5</v>
      </c>
    </row>
    <row r="7" spans="1:7" hidden="1" outlineLevel="1" x14ac:dyDescent="0.2">
      <c r="B7" s="2"/>
      <c r="C7" s="2"/>
      <c r="D7" s="2"/>
      <c r="E7" s="2"/>
      <c r="F7" s="2"/>
      <c r="G7" s="2"/>
    </row>
    <row r="8" spans="1:7" s="12" customFormat="1" hidden="1" outlineLevel="1" x14ac:dyDescent="0.2">
      <c r="A8" s="8" t="s">
        <v>6</v>
      </c>
      <c r="B8" s="9"/>
      <c r="C8" s="9"/>
      <c r="D8" s="10" t="s">
        <v>7</v>
      </c>
      <c r="E8" s="11"/>
      <c r="F8" s="1"/>
      <c r="G8" s="9"/>
    </row>
    <row r="9" spans="1:7" s="12" customFormat="1" hidden="1" outlineLevel="1" x14ac:dyDescent="0.2">
      <c r="A9" s="79" t="s">
        <v>8</v>
      </c>
      <c r="B9" s="79"/>
      <c r="C9" s="79"/>
      <c r="D9" s="79"/>
      <c r="E9" s="79"/>
      <c r="F9" s="79"/>
      <c r="G9" s="79"/>
    </row>
    <row r="10" spans="1:7" s="12" customFormat="1" ht="10.15" hidden="1" customHeight="1" outlineLevel="1" x14ac:dyDescent="0.2">
      <c r="A10" s="9"/>
      <c r="B10" s="9"/>
      <c r="C10" s="13" t="s">
        <v>9</v>
      </c>
      <c r="D10" s="14"/>
      <c r="E10" s="1"/>
      <c r="F10" s="9"/>
      <c r="G10" s="15"/>
    </row>
    <row r="11" spans="1:7" s="12" customFormat="1" ht="12.75" hidden="1" customHeight="1" outlineLevel="1" x14ac:dyDescent="0.2">
      <c r="A11" s="80" t="s">
        <v>10</v>
      </c>
      <c r="B11" s="80"/>
      <c r="C11" s="80"/>
      <c r="D11" s="80"/>
      <c r="E11" s="80"/>
      <c r="F11" s="80"/>
      <c r="G11" s="80"/>
    </row>
    <row r="12" spans="1:7" s="12" customFormat="1" ht="12.75" hidden="1" customHeight="1" outlineLevel="1" x14ac:dyDescent="0.2">
      <c r="A12" s="81" t="s">
        <v>11</v>
      </c>
      <c r="B12" s="81"/>
      <c r="C12" s="81"/>
      <c r="D12" s="81"/>
      <c r="E12" s="81"/>
      <c r="F12" s="81"/>
      <c r="G12" s="81"/>
    </row>
    <row r="13" spans="1:7" s="12" customFormat="1" hidden="1" outlineLevel="1" x14ac:dyDescent="0.2">
      <c r="A13" s="76" t="s">
        <v>12</v>
      </c>
      <c r="B13" s="76"/>
      <c r="C13" s="76"/>
      <c r="D13" s="76"/>
      <c r="E13" s="76"/>
      <c r="F13" s="76"/>
      <c r="G13" s="76"/>
    </row>
    <row r="14" spans="1:7" s="12" customFormat="1" hidden="1" outlineLevel="1" x14ac:dyDescent="0.2">
      <c r="A14" s="76" t="s">
        <v>13</v>
      </c>
      <c r="B14" s="76"/>
      <c r="C14" s="76"/>
      <c r="D14" s="76"/>
      <c r="E14" s="76"/>
      <c r="F14" s="76"/>
      <c r="G14" s="76"/>
    </row>
    <row r="15" spans="1:7" s="12" customFormat="1" hidden="1" outlineLevel="1" x14ac:dyDescent="0.2">
      <c r="A15" s="76" t="s">
        <v>14</v>
      </c>
      <c r="B15" s="76"/>
      <c r="C15" s="76"/>
      <c r="D15" s="76"/>
      <c r="E15" s="76"/>
      <c r="F15" s="76"/>
      <c r="G15" s="76"/>
    </row>
    <row r="16" spans="1:7" s="12" customFormat="1" hidden="1" outlineLevel="1" x14ac:dyDescent="0.2">
      <c r="A16" s="83" t="s">
        <v>15</v>
      </c>
      <c r="B16" s="76"/>
      <c r="C16" s="76"/>
      <c r="D16" s="76"/>
      <c r="E16" s="76"/>
      <c r="F16" s="76"/>
      <c r="G16" s="76"/>
    </row>
    <row r="17" spans="1:7" s="12" customFormat="1" hidden="1" outlineLevel="1" x14ac:dyDescent="0.2">
      <c r="A17" s="76" t="s">
        <v>16</v>
      </c>
      <c r="B17" s="76"/>
      <c r="C17" s="76"/>
      <c r="D17" s="76"/>
      <c r="E17" s="76"/>
      <c r="F17" s="76"/>
      <c r="G17" s="76"/>
    </row>
    <row r="18" spans="1:7" s="12" customFormat="1" hidden="1" outlineLevel="1" x14ac:dyDescent="0.2">
      <c r="A18" s="84" t="s">
        <v>17</v>
      </c>
      <c r="B18" s="84"/>
      <c r="C18" s="16"/>
      <c r="D18" s="17"/>
      <c r="E18" s="2"/>
      <c r="F18" s="2"/>
      <c r="G18" s="2"/>
    </row>
    <row r="19" spans="1:7" s="12" customFormat="1" outlineLevel="1" x14ac:dyDescent="0.2">
      <c r="A19" s="18"/>
      <c r="B19" s="18"/>
      <c r="C19" s="16"/>
      <c r="D19" s="17"/>
      <c r="E19" s="2"/>
      <c r="F19" s="2"/>
      <c r="G19" s="19" t="s">
        <v>18</v>
      </c>
    </row>
    <row r="20" spans="1:7" s="20" customFormat="1" ht="27" customHeight="1" x14ac:dyDescent="0.2">
      <c r="A20" s="85" t="s">
        <v>19</v>
      </c>
      <c r="B20" s="85"/>
      <c r="C20" s="85"/>
      <c r="D20" s="85"/>
      <c r="E20" s="85"/>
      <c r="F20" s="85"/>
      <c r="G20" s="85"/>
    </row>
    <row r="21" spans="1:7" s="20" customFormat="1" ht="15" x14ac:dyDescent="0.25">
      <c r="A21" s="21"/>
      <c r="B21" s="86" t="s">
        <v>20</v>
      </c>
      <c r="C21" s="86"/>
      <c r="D21" s="86"/>
      <c r="E21" s="86"/>
      <c r="F21" s="86"/>
      <c r="G21" s="86"/>
    </row>
    <row r="22" spans="1:7" ht="10.5" customHeight="1" x14ac:dyDescent="0.2"/>
    <row r="23" spans="1:7" s="16" customFormat="1" ht="45" x14ac:dyDescent="0.2">
      <c r="A23" s="22"/>
      <c r="B23" s="23" t="s">
        <v>21</v>
      </c>
      <c r="C23" s="87" t="s">
        <v>22</v>
      </c>
      <c r="D23" s="87"/>
      <c r="E23" s="24" t="s">
        <v>23</v>
      </c>
      <c r="F23" s="25" t="s">
        <v>24</v>
      </c>
      <c r="G23" s="26" t="s">
        <v>25</v>
      </c>
    </row>
    <row r="24" spans="1:7" s="16" customFormat="1" x14ac:dyDescent="0.2">
      <c r="A24" s="22"/>
      <c r="B24" s="27" t="s">
        <v>26</v>
      </c>
      <c r="C24" s="24"/>
      <c r="D24" s="24"/>
      <c r="E24" s="24"/>
      <c r="F24" s="25"/>
      <c r="G24" s="26"/>
    </row>
    <row r="25" spans="1:7" s="16" customFormat="1" x14ac:dyDescent="0.2">
      <c r="A25" s="22"/>
      <c r="B25" s="27" t="s">
        <v>62</v>
      </c>
      <c r="C25" s="24"/>
      <c r="D25" s="24"/>
      <c r="E25" s="24"/>
      <c r="F25" s="25"/>
      <c r="G25" s="26"/>
    </row>
    <row r="26" spans="1:7" s="16" customFormat="1" x14ac:dyDescent="0.2">
      <c r="A26" s="22"/>
      <c r="B26" s="28" t="s">
        <v>63</v>
      </c>
      <c r="C26" s="24"/>
      <c r="D26" s="24"/>
      <c r="E26" s="24"/>
      <c r="F26" s="25"/>
      <c r="G26" s="26"/>
    </row>
    <row r="27" spans="1:7" s="16" customFormat="1" x14ac:dyDescent="0.2">
      <c r="A27" s="22"/>
      <c r="B27" s="29" t="s">
        <v>64</v>
      </c>
      <c r="C27" s="24">
        <v>1</v>
      </c>
      <c r="D27" s="24">
        <v>1</v>
      </c>
      <c r="E27" s="24" t="s">
        <v>27</v>
      </c>
      <c r="F27" s="30">
        <v>53.774999999999999</v>
      </c>
      <c r="G27" s="31">
        <f>ROUND(C27*D27*F27,2)</f>
        <v>53.78</v>
      </c>
    </row>
    <row r="28" spans="1:7" s="16" customFormat="1" x14ac:dyDescent="0.2">
      <c r="A28" s="22"/>
      <c r="B28" s="28" t="s">
        <v>65</v>
      </c>
      <c r="C28" s="24"/>
      <c r="D28" s="24"/>
      <c r="E28" s="24"/>
      <c r="F28" s="30"/>
      <c r="G28" s="31"/>
    </row>
    <row r="29" spans="1:7" s="16" customFormat="1" ht="72" x14ac:dyDescent="0.2">
      <c r="A29" s="22"/>
      <c r="B29" s="29" t="s">
        <v>66</v>
      </c>
      <c r="C29" s="24">
        <v>1</v>
      </c>
      <c r="D29" s="24">
        <v>1</v>
      </c>
      <c r="E29" s="24" t="s">
        <v>27</v>
      </c>
      <c r="F29" s="30">
        <v>208.11500000000001</v>
      </c>
      <c r="G29" s="31">
        <f>ROUND(C29*D29*F29,2)</f>
        <v>208.12</v>
      </c>
    </row>
    <row r="30" spans="1:7" s="16" customFormat="1" x14ac:dyDescent="0.2">
      <c r="A30" s="22"/>
      <c r="B30" s="27" t="s">
        <v>67</v>
      </c>
      <c r="C30" s="24"/>
      <c r="D30" s="24"/>
      <c r="E30" s="24"/>
      <c r="F30" s="24"/>
      <c r="G30" s="26"/>
    </row>
    <row r="31" spans="1:7" s="16" customFormat="1" x14ac:dyDescent="0.2">
      <c r="A31" s="22"/>
      <c r="B31" s="32" t="s">
        <v>68</v>
      </c>
      <c r="C31" s="24">
        <v>1</v>
      </c>
      <c r="D31" s="24">
        <v>1</v>
      </c>
      <c r="E31" s="33" t="s">
        <v>27</v>
      </c>
      <c r="F31" s="30">
        <v>475.67</v>
      </c>
      <c r="G31" s="31">
        <f>ROUND(C31*D31*F31,2)</f>
        <v>475.67</v>
      </c>
    </row>
    <row r="32" spans="1:7" s="16" customFormat="1" x14ac:dyDescent="0.2">
      <c r="A32" s="22"/>
      <c r="B32" s="29" t="s">
        <v>69</v>
      </c>
      <c r="C32" s="24">
        <v>1</v>
      </c>
      <c r="D32" s="24">
        <v>1</v>
      </c>
      <c r="E32" s="33" t="s">
        <v>27</v>
      </c>
      <c r="F32" s="30">
        <v>297.3</v>
      </c>
      <c r="G32" s="31">
        <f>ROUND(C32*F32,2)</f>
        <v>297.3</v>
      </c>
    </row>
    <row r="33" spans="1:7" s="16" customFormat="1" x14ac:dyDescent="0.2">
      <c r="A33" s="22"/>
      <c r="B33" s="27" t="s">
        <v>70</v>
      </c>
      <c r="C33" s="24"/>
      <c r="D33" s="24"/>
      <c r="E33" s="24"/>
      <c r="F33" s="30"/>
      <c r="G33" s="31">
        <f>ROUND(C33*F33,2)</f>
        <v>0</v>
      </c>
    </row>
    <row r="34" spans="1:7" s="16" customFormat="1" ht="60" x14ac:dyDescent="0.2">
      <c r="A34" s="22"/>
      <c r="B34" s="29" t="s">
        <v>71</v>
      </c>
      <c r="C34" s="24">
        <v>1</v>
      </c>
      <c r="D34" s="24">
        <v>1</v>
      </c>
      <c r="E34" s="33" t="s">
        <v>27</v>
      </c>
      <c r="F34" s="30">
        <v>208.11500000000001</v>
      </c>
      <c r="G34" s="31">
        <f>ROUND(C34*F34,2)</f>
        <v>208.12</v>
      </c>
    </row>
    <row r="35" spans="1:7" s="16" customFormat="1" x14ac:dyDescent="0.2">
      <c r="A35" s="22"/>
      <c r="B35" s="34" t="s">
        <v>72</v>
      </c>
      <c r="C35" s="24"/>
      <c r="D35" s="24"/>
      <c r="E35" s="24"/>
      <c r="F35" s="24"/>
      <c r="G35" s="26"/>
    </row>
    <row r="36" spans="1:7" s="16" customFormat="1" x14ac:dyDescent="0.2">
      <c r="A36" s="22"/>
      <c r="B36" s="29" t="s">
        <v>73</v>
      </c>
      <c r="C36" s="35">
        <v>1</v>
      </c>
      <c r="D36" s="24">
        <v>1</v>
      </c>
      <c r="E36" s="33" t="s">
        <v>27</v>
      </c>
      <c r="F36" s="30">
        <v>57.145000000000003</v>
      </c>
      <c r="G36" s="31">
        <f t="shared" ref="G36:G38" si="0">ROUND(C36*D36*F36,2)</f>
        <v>57.15</v>
      </c>
    </row>
    <row r="37" spans="1:7" s="16" customFormat="1" ht="26.25" customHeight="1" x14ac:dyDescent="0.2">
      <c r="A37" s="22"/>
      <c r="B37" s="88" t="s">
        <v>74</v>
      </c>
      <c r="C37" s="89"/>
      <c r="D37" s="89"/>
      <c r="E37" s="89"/>
      <c r="F37" s="90"/>
      <c r="G37" s="31">
        <f t="shared" si="0"/>
        <v>0</v>
      </c>
    </row>
    <row r="38" spans="1:7" s="16" customFormat="1" x14ac:dyDescent="0.2">
      <c r="A38" s="22"/>
      <c r="B38" s="29" t="s">
        <v>75</v>
      </c>
      <c r="C38" s="35">
        <v>1</v>
      </c>
      <c r="D38" s="24">
        <v>1</v>
      </c>
      <c r="E38" s="33" t="s">
        <v>27</v>
      </c>
      <c r="F38" s="30">
        <v>59.46</v>
      </c>
      <c r="G38" s="31">
        <f t="shared" si="0"/>
        <v>59.46</v>
      </c>
    </row>
    <row r="39" spans="1:7" s="16" customFormat="1" x14ac:dyDescent="0.2">
      <c r="A39" s="22"/>
      <c r="B39" s="28" t="s">
        <v>28</v>
      </c>
      <c r="C39" s="24">
        <v>1</v>
      </c>
      <c r="D39" s="35">
        <v>1</v>
      </c>
      <c r="E39" s="24" t="s">
        <v>30</v>
      </c>
      <c r="F39" s="30">
        <v>45.788399999999996</v>
      </c>
      <c r="G39" s="31">
        <f>ROUND(C39*D39*F39,2)</f>
        <v>45.79</v>
      </c>
    </row>
    <row r="40" spans="1:7" s="16" customFormat="1" x14ac:dyDescent="0.2">
      <c r="A40" s="22"/>
      <c r="B40" s="27" t="s">
        <v>76</v>
      </c>
      <c r="C40" s="35"/>
      <c r="D40" s="24"/>
      <c r="E40" s="24"/>
      <c r="F40" s="24"/>
      <c r="G40" s="31">
        <f>ROUND(C40*D40*F40,2)</f>
        <v>0</v>
      </c>
    </row>
    <row r="41" spans="1:7" s="16" customFormat="1" x14ac:dyDescent="0.2">
      <c r="A41" s="22"/>
      <c r="B41" s="27" t="s">
        <v>77</v>
      </c>
      <c r="C41" s="35"/>
      <c r="D41" s="24"/>
      <c r="E41" s="24"/>
      <c r="F41" s="24"/>
      <c r="G41" s="31">
        <f t="shared" ref="G41:G54" si="1">ROUND(C41*D41*F41,2)</f>
        <v>0</v>
      </c>
    </row>
    <row r="42" spans="1:7" s="16" customFormat="1" x14ac:dyDescent="0.2">
      <c r="A42" s="22"/>
      <c r="B42" s="29" t="s">
        <v>78</v>
      </c>
      <c r="C42" s="35">
        <v>7</v>
      </c>
      <c r="D42" s="24">
        <v>1</v>
      </c>
      <c r="E42" s="33" t="s">
        <v>27</v>
      </c>
      <c r="F42" s="30">
        <v>181.74249999999998</v>
      </c>
      <c r="G42" s="31">
        <f>ROUND(C42*D42*F42,2)</f>
        <v>1272.2</v>
      </c>
    </row>
    <row r="43" spans="1:7" s="16" customFormat="1" ht="24" x14ac:dyDescent="0.2">
      <c r="A43" s="22"/>
      <c r="B43" s="29" t="s">
        <v>79</v>
      </c>
      <c r="C43" s="35">
        <v>1</v>
      </c>
      <c r="D43" s="30">
        <v>2.69</v>
      </c>
      <c r="E43" s="24" t="s">
        <v>80</v>
      </c>
      <c r="F43" s="30">
        <v>13.27</v>
      </c>
      <c r="G43" s="31">
        <f>ROUND(C43*D43*F43*100,2)</f>
        <v>3569.63</v>
      </c>
    </row>
    <row r="44" spans="1:7" s="16" customFormat="1" ht="24" x14ac:dyDescent="0.2">
      <c r="A44" s="22"/>
      <c r="B44" s="29" t="s">
        <v>81</v>
      </c>
      <c r="C44" s="35">
        <v>1</v>
      </c>
      <c r="D44" s="30">
        <v>33.591300000000004</v>
      </c>
      <c r="E44" s="24" t="s">
        <v>82</v>
      </c>
      <c r="F44" s="30">
        <v>3.2853953255753718</v>
      </c>
      <c r="G44" s="31">
        <f>ROUND(C44*D44*F44*100,2)</f>
        <v>11036.07</v>
      </c>
    </row>
    <row r="45" spans="1:7" s="16" customFormat="1" x14ac:dyDescent="0.2">
      <c r="A45" s="22"/>
      <c r="B45" s="29" t="s">
        <v>83</v>
      </c>
      <c r="C45" s="35">
        <v>1</v>
      </c>
      <c r="D45" s="30">
        <v>2.69</v>
      </c>
      <c r="E45" s="30">
        <v>2.69</v>
      </c>
      <c r="F45" s="30">
        <v>0.25713754646840153</v>
      </c>
      <c r="G45" s="31">
        <f>ROUND(C45*D45*F45*100,2)</f>
        <v>69.17</v>
      </c>
    </row>
    <row r="46" spans="1:7" s="16" customFormat="1" x14ac:dyDescent="0.2">
      <c r="A46" s="22"/>
      <c r="B46" s="29" t="s">
        <v>84</v>
      </c>
      <c r="C46" s="35">
        <v>1</v>
      </c>
      <c r="D46" s="30">
        <v>1</v>
      </c>
      <c r="E46" s="24" t="s">
        <v>30</v>
      </c>
      <c r="F46" s="30">
        <v>1471.19</v>
      </c>
      <c r="G46" s="31">
        <f t="shared" si="1"/>
        <v>1471.19</v>
      </c>
    </row>
    <row r="47" spans="1:7" s="16" customFormat="1" ht="13.5" customHeight="1" x14ac:dyDescent="0.2">
      <c r="A47" s="22"/>
      <c r="B47" s="36" t="s">
        <v>29</v>
      </c>
      <c r="C47" s="37">
        <v>7</v>
      </c>
      <c r="D47" s="38">
        <v>1</v>
      </c>
      <c r="E47" s="37" t="s">
        <v>30</v>
      </c>
      <c r="F47" s="39">
        <v>1000</v>
      </c>
      <c r="G47" s="40">
        <f>F47*C47</f>
        <v>7000</v>
      </c>
    </row>
    <row r="48" spans="1:7" s="16" customFormat="1" x14ac:dyDescent="0.2">
      <c r="A48" s="22"/>
      <c r="B48" s="41" t="s">
        <v>31</v>
      </c>
      <c r="C48" s="42">
        <v>1</v>
      </c>
      <c r="D48" s="43">
        <v>1</v>
      </c>
      <c r="E48" s="42" t="s">
        <v>30</v>
      </c>
      <c r="F48" s="44">
        <v>7434</v>
      </c>
      <c r="G48" s="45">
        <v>7434</v>
      </c>
    </row>
    <row r="49" spans="1:7" s="16" customFormat="1" x14ac:dyDescent="0.2">
      <c r="A49" s="22"/>
      <c r="B49" s="27" t="s">
        <v>85</v>
      </c>
      <c r="C49" s="35"/>
      <c r="D49" s="24"/>
      <c r="E49" s="24"/>
      <c r="F49" s="24"/>
      <c r="G49" s="31">
        <f t="shared" si="1"/>
        <v>0</v>
      </c>
    </row>
    <row r="50" spans="1:7" s="16" customFormat="1" x14ac:dyDescent="0.2">
      <c r="A50" s="22"/>
      <c r="B50" s="27" t="s">
        <v>86</v>
      </c>
      <c r="C50" s="35"/>
      <c r="D50" s="24"/>
      <c r="E50" s="24"/>
      <c r="F50" s="24"/>
      <c r="G50" s="31"/>
    </row>
    <row r="51" spans="1:7" s="16" customFormat="1" ht="24" x14ac:dyDescent="0.2">
      <c r="A51" s="22"/>
      <c r="B51" s="29" t="s">
        <v>87</v>
      </c>
      <c r="C51" s="35">
        <v>1</v>
      </c>
      <c r="D51" s="24">
        <v>1</v>
      </c>
      <c r="E51" s="33" t="s">
        <v>27</v>
      </c>
      <c r="F51" s="30">
        <v>301.05</v>
      </c>
      <c r="G51" s="31">
        <f t="shared" si="1"/>
        <v>301.05</v>
      </c>
    </row>
    <row r="52" spans="1:7" s="16" customFormat="1" ht="24" x14ac:dyDescent="0.2">
      <c r="A52" s="22"/>
      <c r="B52" s="29" t="s">
        <v>88</v>
      </c>
      <c r="C52" s="35">
        <v>1</v>
      </c>
      <c r="D52" s="24">
        <v>1</v>
      </c>
      <c r="E52" s="33" t="s">
        <v>27</v>
      </c>
      <c r="F52" s="30">
        <v>66.900000000000006</v>
      </c>
      <c r="G52" s="31">
        <f t="shared" si="1"/>
        <v>66.900000000000006</v>
      </c>
    </row>
    <row r="53" spans="1:7" s="16" customFormat="1" x14ac:dyDescent="0.2">
      <c r="A53" s="22"/>
      <c r="B53" s="27" t="s">
        <v>89</v>
      </c>
      <c r="C53" s="35"/>
      <c r="D53" s="24"/>
      <c r="E53" s="24"/>
      <c r="F53" s="24"/>
      <c r="G53" s="31">
        <f t="shared" si="1"/>
        <v>0</v>
      </c>
    </row>
    <row r="54" spans="1:7" s="16" customFormat="1" ht="24" x14ac:dyDescent="0.2">
      <c r="A54" s="22"/>
      <c r="B54" s="29" t="s">
        <v>90</v>
      </c>
      <c r="C54" s="35">
        <v>66</v>
      </c>
      <c r="D54" s="24">
        <v>50.44</v>
      </c>
      <c r="E54" s="24" t="s">
        <v>91</v>
      </c>
      <c r="F54" s="24">
        <v>2.44</v>
      </c>
      <c r="G54" s="31">
        <f t="shared" si="1"/>
        <v>8122.86</v>
      </c>
    </row>
    <row r="55" spans="1:7" s="16" customFormat="1" ht="24" hidden="1" x14ac:dyDescent="0.2">
      <c r="A55" s="22"/>
      <c r="B55" s="29" t="s">
        <v>92</v>
      </c>
      <c r="C55" s="35">
        <v>13</v>
      </c>
      <c r="D55" s="24">
        <v>0</v>
      </c>
      <c r="E55" s="24" t="s">
        <v>91</v>
      </c>
      <c r="F55" s="24"/>
      <c r="G55" s="31"/>
    </row>
    <row r="56" spans="1:7" s="16" customFormat="1" ht="24" x14ac:dyDescent="0.2">
      <c r="A56" s="22"/>
      <c r="B56" s="29" t="s">
        <v>93</v>
      </c>
      <c r="C56" s="35">
        <v>14</v>
      </c>
      <c r="D56" s="24">
        <v>50.44</v>
      </c>
      <c r="E56" s="24" t="s">
        <v>91</v>
      </c>
      <c r="F56" s="24">
        <v>6.02</v>
      </c>
      <c r="G56" s="31">
        <f t="shared" ref="G56:G63" si="2">ROUND(C56*D56*F56,2)</f>
        <v>4251.08</v>
      </c>
    </row>
    <row r="57" spans="1:7" s="16" customFormat="1" ht="24" hidden="1" x14ac:dyDescent="0.2">
      <c r="A57" s="22"/>
      <c r="B57" s="29" t="s">
        <v>94</v>
      </c>
      <c r="C57" s="35">
        <v>2</v>
      </c>
      <c r="D57" s="24">
        <v>0</v>
      </c>
      <c r="E57" s="24" t="s">
        <v>91</v>
      </c>
      <c r="F57" s="24"/>
      <c r="G57" s="31"/>
    </row>
    <row r="58" spans="1:7" s="16" customFormat="1" x14ac:dyDescent="0.2">
      <c r="A58" s="22"/>
      <c r="B58" s="29" t="s">
        <v>95</v>
      </c>
      <c r="C58" s="35">
        <v>1</v>
      </c>
      <c r="D58" s="24">
        <v>56</v>
      </c>
      <c r="E58" s="24" t="s">
        <v>91</v>
      </c>
      <c r="F58" s="24">
        <v>4.28</v>
      </c>
      <c r="G58" s="31">
        <f t="shared" si="2"/>
        <v>239.68</v>
      </c>
    </row>
    <row r="59" spans="1:7" s="16" customFormat="1" x14ac:dyDescent="0.2">
      <c r="A59" s="22"/>
      <c r="B59" s="29" t="s">
        <v>96</v>
      </c>
      <c r="C59" s="35">
        <v>1</v>
      </c>
      <c r="D59" s="24">
        <v>50.44</v>
      </c>
      <c r="E59" s="24" t="s">
        <v>91</v>
      </c>
      <c r="F59" s="24">
        <v>2.83</v>
      </c>
      <c r="G59" s="31">
        <f t="shared" si="2"/>
        <v>142.75</v>
      </c>
    </row>
    <row r="60" spans="1:7" s="16" customFormat="1" x14ac:dyDescent="0.2">
      <c r="A60" s="22"/>
      <c r="B60" s="29" t="s">
        <v>97</v>
      </c>
      <c r="C60" s="35">
        <v>1</v>
      </c>
      <c r="D60" s="24">
        <v>1.5</v>
      </c>
      <c r="E60" s="24" t="s">
        <v>91</v>
      </c>
      <c r="F60" s="24">
        <v>0.38</v>
      </c>
      <c r="G60" s="31">
        <f t="shared" si="2"/>
        <v>0.56999999999999995</v>
      </c>
    </row>
    <row r="61" spans="1:7" s="16" customFormat="1" x14ac:dyDescent="0.2">
      <c r="A61" s="22"/>
      <c r="B61" s="29" t="s">
        <v>98</v>
      </c>
      <c r="C61" s="35">
        <v>1</v>
      </c>
      <c r="D61" s="24">
        <v>4.25</v>
      </c>
      <c r="E61" s="24" t="s">
        <v>91</v>
      </c>
      <c r="F61" s="24">
        <v>5.52</v>
      </c>
      <c r="G61" s="31">
        <f t="shared" si="2"/>
        <v>23.46</v>
      </c>
    </row>
    <row r="62" spans="1:7" s="16" customFormat="1" ht="48" hidden="1" x14ac:dyDescent="0.2">
      <c r="A62" s="22"/>
      <c r="B62" s="29" t="s">
        <v>99</v>
      </c>
      <c r="C62" s="35">
        <v>0</v>
      </c>
      <c r="D62" s="24">
        <v>0</v>
      </c>
      <c r="E62" s="24">
        <v>0</v>
      </c>
      <c r="F62" s="24">
        <v>0</v>
      </c>
      <c r="G62" s="31">
        <f t="shared" si="2"/>
        <v>0</v>
      </c>
    </row>
    <row r="63" spans="1:7" s="16" customFormat="1" x14ac:dyDescent="0.2">
      <c r="A63" s="22"/>
      <c r="B63" s="29" t="s">
        <v>32</v>
      </c>
      <c r="C63" s="35">
        <v>1</v>
      </c>
      <c r="D63" s="24">
        <v>0.5</v>
      </c>
      <c r="E63" s="24" t="s">
        <v>91</v>
      </c>
      <c r="F63" s="24">
        <v>17.82</v>
      </c>
      <c r="G63" s="31">
        <f t="shared" si="2"/>
        <v>8.91</v>
      </c>
    </row>
    <row r="64" spans="1:7" s="16" customFormat="1" hidden="1" x14ac:dyDescent="0.2">
      <c r="A64" s="22"/>
      <c r="B64" s="29" t="s">
        <v>100</v>
      </c>
      <c r="C64" s="35">
        <v>0</v>
      </c>
      <c r="D64" s="24">
        <v>0</v>
      </c>
      <c r="E64" s="24" t="s">
        <v>91</v>
      </c>
      <c r="F64" s="24"/>
      <c r="G64" s="31"/>
    </row>
    <row r="65" spans="1:7" s="16" customFormat="1" x14ac:dyDescent="0.2">
      <c r="A65" s="22"/>
      <c r="B65" s="46" t="s">
        <v>33</v>
      </c>
      <c r="C65" s="35">
        <v>14</v>
      </c>
      <c r="D65" s="24">
        <v>1.6</v>
      </c>
      <c r="E65" s="24" t="s">
        <v>91</v>
      </c>
      <c r="F65" s="24">
        <v>5.39</v>
      </c>
      <c r="G65" s="31">
        <f t="shared" ref="G65:G77" si="3">ROUND(C65*D65*F65,2)</f>
        <v>120.74</v>
      </c>
    </row>
    <row r="66" spans="1:7" s="16" customFormat="1" hidden="1" x14ac:dyDescent="0.2">
      <c r="A66" s="22"/>
      <c r="B66" s="29" t="s">
        <v>101</v>
      </c>
      <c r="C66" s="35">
        <v>0</v>
      </c>
      <c r="D66" s="24">
        <v>2.2000000000000002</v>
      </c>
      <c r="E66" s="24" t="s">
        <v>91</v>
      </c>
      <c r="F66" s="24">
        <v>8.31</v>
      </c>
      <c r="G66" s="31">
        <f t="shared" si="3"/>
        <v>0</v>
      </c>
    </row>
    <row r="67" spans="1:7" s="16" customFormat="1" hidden="1" x14ac:dyDescent="0.2">
      <c r="A67" s="22"/>
      <c r="B67" s="29" t="s">
        <v>102</v>
      </c>
      <c r="C67" s="35">
        <v>0</v>
      </c>
      <c r="D67" s="24">
        <v>1.1000000000000001</v>
      </c>
      <c r="E67" s="24" t="s">
        <v>91</v>
      </c>
      <c r="F67" s="24">
        <v>16.25</v>
      </c>
      <c r="G67" s="31">
        <f t="shared" si="3"/>
        <v>0</v>
      </c>
    </row>
    <row r="68" spans="1:7" s="16" customFormat="1" hidden="1" x14ac:dyDescent="0.2">
      <c r="A68" s="22"/>
      <c r="B68" s="29" t="s">
        <v>103</v>
      </c>
      <c r="C68" s="35">
        <v>0</v>
      </c>
      <c r="D68" s="24">
        <v>12</v>
      </c>
      <c r="E68" s="24" t="s">
        <v>91</v>
      </c>
      <c r="F68" s="24">
        <v>9.1199999999999992</v>
      </c>
      <c r="G68" s="31">
        <f t="shared" si="3"/>
        <v>0</v>
      </c>
    </row>
    <row r="69" spans="1:7" s="16" customFormat="1" hidden="1" x14ac:dyDescent="0.2">
      <c r="A69" s="22"/>
      <c r="B69" s="29" t="s">
        <v>104</v>
      </c>
      <c r="C69" s="35">
        <v>0</v>
      </c>
      <c r="D69" s="24">
        <v>0</v>
      </c>
      <c r="E69" s="24">
        <v>0</v>
      </c>
      <c r="F69" s="24">
        <v>0</v>
      </c>
      <c r="G69" s="31">
        <f t="shared" si="3"/>
        <v>0</v>
      </c>
    </row>
    <row r="70" spans="1:7" s="16" customFormat="1" hidden="1" x14ac:dyDescent="0.2">
      <c r="A70" s="22"/>
      <c r="B70" s="29" t="s">
        <v>104</v>
      </c>
      <c r="C70" s="35">
        <v>0</v>
      </c>
      <c r="D70" s="24">
        <v>6.8159999999999998</v>
      </c>
      <c r="E70" s="24" t="s">
        <v>91</v>
      </c>
      <c r="F70" s="24">
        <v>16.920000000000002</v>
      </c>
      <c r="G70" s="31">
        <f t="shared" si="3"/>
        <v>0</v>
      </c>
    </row>
    <row r="71" spans="1:7" s="16" customFormat="1" hidden="1" x14ac:dyDescent="0.2">
      <c r="A71" s="22"/>
      <c r="B71" s="29" t="s">
        <v>105</v>
      </c>
      <c r="C71" s="35">
        <v>0</v>
      </c>
      <c r="D71" s="24">
        <v>0</v>
      </c>
      <c r="E71" s="24" t="s">
        <v>30</v>
      </c>
      <c r="F71" s="24"/>
      <c r="G71" s="31"/>
    </row>
    <row r="72" spans="1:7" s="16" customFormat="1" hidden="1" x14ac:dyDescent="0.2">
      <c r="A72" s="22"/>
      <c r="B72" s="29" t="s">
        <v>106</v>
      </c>
      <c r="C72" s="35">
        <v>0</v>
      </c>
      <c r="D72" s="24">
        <v>0</v>
      </c>
      <c r="E72" s="24" t="s">
        <v>107</v>
      </c>
      <c r="F72" s="24"/>
      <c r="G72" s="31"/>
    </row>
    <row r="73" spans="1:7" s="16" customFormat="1" x14ac:dyDescent="0.2">
      <c r="A73" s="22"/>
      <c r="B73" s="47" t="s">
        <v>108</v>
      </c>
      <c r="C73" s="35">
        <v>0</v>
      </c>
      <c r="D73" s="24">
        <v>0</v>
      </c>
      <c r="E73" s="24">
        <v>0</v>
      </c>
      <c r="F73" s="24">
        <v>0</v>
      </c>
      <c r="G73" s="31">
        <f t="shared" si="3"/>
        <v>0</v>
      </c>
    </row>
    <row r="74" spans="1:7" s="16" customFormat="1" x14ac:dyDescent="0.2">
      <c r="A74" s="22"/>
      <c r="B74" s="91" t="s">
        <v>109</v>
      </c>
      <c r="C74" s="92"/>
      <c r="D74" s="92"/>
      <c r="E74" s="92"/>
      <c r="F74" s="93"/>
      <c r="G74" s="31">
        <f t="shared" si="3"/>
        <v>0</v>
      </c>
    </row>
    <row r="75" spans="1:7" s="16" customFormat="1" ht="24" hidden="1" x14ac:dyDescent="0.2">
      <c r="A75" s="22"/>
      <c r="B75" s="29" t="s">
        <v>110</v>
      </c>
      <c r="C75" s="35">
        <v>0</v>
      </c>
      <c r="D75" s="24">
        <v>0</v>
      </c>
      <c r="E75" s="24">
        <v>0</v>
      </c>
      <c r="F75" s="24">
        <v>0</v>
      </c>
      <c r="G75" s="31">
        <f t="shared" si="3"/>
        <v>0</v>
      </c>
    </row>
    <row r="76" spans="1:7" s="16" customFormat="1" ht="24" hidden="1" x14ac:dyDescent="0.2">
      <c r="A76" s="22"/>
      <c r="B76" s="29" t="s">
        <v>111</v>
      </c>
      <c r="C76" s="35">
        <v>0</v>
      </c>
      <c r="D76" s="24">
        <v>0</v>
      </c>
      <c r="E76" s="24" t="s">
        <v>30</v>
      </c>
      <c r="F76" s="24"/>
      <c r="G76" s="31"/>
    </row>
    <row r="77" spans="1:7" s="16" customFormat="1" ht="24" hidden="1" x14ac:dyDescent="0.2">
      <c r="A77" s="22"/>
      <c r="B77" s="29" t="s">
        <v>112</v>
      </c>
      <c r="C77" s="35">
        <v>0</v>
      </c>
      <c r="D77" s="24">
        <v>0</v>
      </c>
      <c r="E77" s="24">
        <v>0</v>
      </c>
      <c r="F77" s="24">
        <v>0</v>
      </c>
      <c r="G77" s="31">
        <f t="shared" si="3"/>
        <v>0</v>
      </c>
    </row>
    <row r="78" spans="1:7" s="16" customFormat="1" x14ac:dyDescent="0.2">
      <c r="A78" s="22"/>
      <c r="B78" s="29" t="s">
        <v>113</v>
      </c>
      <c r="C78" s="35">
        <v>5</v>
      </c>
      <c r="D78" s="24">
        <v>195</v>
      </c>
      <c r="E78" s="48" t="s">
        <v>91</v>
      </c>
      <c r="F78" s="30">
        <f>ROUND(G78/C78/D78,2)</f>
        <v>1.2</v>
      </c>
      <c r="G78" s="31">
        <v>1166.3840692591568</v>
      </c>
    </row>
    <row r="79" spans="1:7" s="16" customFormat="1" ht="24" x14ac:dyDescent="0.2">
      <c r="A79" s="22"/>
      <c r="B79" s="29" t="s">
        <v>114</v>
      </c>
      <c r="C79" s="35">
        <v>3</v>
      </c>
      <c r="D79" s="24">
        <v>97.5</v>
      </c>
      <c r="E79" s="48" t="s">
        <v>91</v>
      </c>
      <c r="F79" s="24">
        <f t="shared" ref="F79:F109" si="4">ROUND(G79/C79/D79,2)</f>
        <v>5.08</v>
      </c>
      <c r="G79" s="31">
        <v>1487.1396883054249</v>
      </c>
    </row>
    <row r="80" spans="1:7" s="16" customFormat="1" ht="24" x14ac:dyDescent="0.2">
      <c r="A80" s="22"/>
      <c r="B80" s="29" t="s">
        <v>115</v>
      </c>
      <c r="C80" s="30">
        <v>5.4599999999999996E-2</v>
      </c>
      <c r="D80" s="24">
        <v>1</v>
      </c>
      <c r="E80" s="48" t="s">
        <v>116</v>
      </c>
      <c r="F80" s="24">
        <f t="shared" si="4"/>
        <v>789.11</v>
      </c>
      <c r="G80" s="31">
        <v>43.085180763499302</v>
      </c>
    </row>
    <row r="81" spans="1:7" s="16" customFormat="1" x14ac:dyDescent="0.2">
      <c r="A81" s="22"/>
      <c r="B81" s="29" t="s">
        <v>117</v>
      </c>
      <c r="C81" s="35">
        <v>7</v>
      </c>
      <c r="D81" s="24">
        <v>1.95</v>
      </c>
      <c r="E81" s="48" t="s">
        <v>91</v>
      </c>
      <c r="F81" s="24">
        <f t="shared" si="4"/>
        <v>7.98</v>
      </c>
      <c r="G81" s="31">
        <v>108.9559733928145</v>
      </c>
    </row>
    <row r="82" spans="1:7" s="16" customFormat="1" ht="24" x14ac:dyDescent="0.2">
      <c r="A82" s="22"/>
      <c r="B82" s="29" t="s">
        <v>118</v>
      </c>
      <c r="C82" s="35">
        <v>1</v>
      </c>
      <c r="D82" s="24">
        <v>1.95</v>
      </c>
      <c r="E82" s="48" t="s">
        <v>91</v>
      </c>
      <c r="F82" s="24">
        <f t="shared" si="4"/>
        <v>27.01</v>
      </c>
      <c r="G82" s="31">
        <v>52.674203640581787</v>
      </c>
    </row>
    <row r="83" spans="1:7" s="16" customFormat="1" x14ac:dyDescent="0.2">
      <c r="A83" s="22"/>
      <c r="B83" s="29" t="s">
        <v>119</v>
      </c>
      <c r="C83" s="35">
        <v>1</v>
      </c>
      <c r="D83" s="24">
        <v>1.95</v>
      </c>
      <c r="E83" s="48" t="s">
        <v>91</v>
      </c>
      <c r="F83" s="24">
        <f t="shared" si="4"/>
        <v>56.82</v>
      </c>
      <c r="G83" s="31">
        <v>110.8064865796199</v>
      </c>
    </row>
    <row r="84" spans="1:7" s="16" customFormat="1" x14ac:dyDescent="0.2">
      <c r="A84" s="22"/>
      <c r="B84" s="29" t="s">
        <v>120</v>
      </c>
      <c r="C84" s="35">
        <v>7</v>
      </c>
      <c r="D84" s="24">
        <v>195</v>
      </c>
      <c r="E84" s="48" t="s">
        <v>91</v>
      </c>
      <c r="F84" s="24">
        <f t="shared" si="4"/>
        <v>0.73</v>
      </c>
      <c r="G84" s="31">
        <v>995.07140908671818</v>
      </c>
    </row>
    <row r="85" spans="1:7" s="16" customFormat="1" ht="24" x14ac:dyDescent="0.2">
      <c r="A85" s="22"/>
      <c r="B85" s="29" t="s">
        <v>121</v>
      </c>
      <c r="C85" s="35">
        <v>4</v>
      </c>
      <c r="D85" s="24">
        <v>97.5</v>
      </c>
      <c r="E85" s="48" t="s">
        <v>91</v>
      </c>
      <c r="F85" s="24">
        <f t="shared" si="4"/>
        <v>5.16</v>
      </c>
      <c r="G85" s="31">
        <v>2012.0125194720456</v>
      </c>
    </row>
    <row r="86" spans="1:7" s="16" customFormat="1" hidden="1" x14ac:dyDescent="0.2">
      <c r="A86" s="22"/>
      <c r="B86" s="29" t="s">
        <v>122</v>
      </c>
      <c r="C86" s="35">
        <v>0</v>
      </c>
      <c r="D86" s="24">
        <v>0.98999999999999988</v>
      </c>
      <c r="E86" s="48" t="s">
        <v>116</v>
      </c>
      <c r="F86" s="24" t="e">
        <f t="shared" si="4"/>
        <v>#DIV/0!</v>
      </c>
      <c r="G86" s="31">
        <v>0</v>
      </c>
    </row>
    <row r="87" spans="1:7" s="16" customFormat="1" hidden="1" x14ac:dyDescent="0.2">
      <c r="A87" s="22"/>
      <c r="B87" s="29" t="s">
        <v>123</v>
      </c>
      <c r="C87" s="35">
        <v>0</v>
      </c>
      <c r="D87" s="24">
        <v>0.98999999999999988</v>
      </c>
      <c r="E87" s="48" t="s">
        <v>116</v>
      </c>
      <c r="F87" s="24" t="e">
        <f t="shared" si="4"/>
        <v>#DIV/0!</v>
      </c>
      <c r="G87" s="31">
        <v>0</v>
      </c>
    </row>
    <row r="88" spans="1:7" s="16" customFormat="1" x14ac:dyDescent="0.2">
      <c r="A88" s="22"/>
      <c r="B88" s="29" t="s">
        <v>124</v>
      </c>
      <c r="C88" s="35">
        <v>1</v>
      </c>
      <c r="D88" s="24">
        <v>77</v>
      </c>
      <c r="E88" s="48" t="s">
        <v>91</v>
      </c>
      <c r="F88" s="24">
        <f t="shared" si="4"/>
        <v>19.850000000000001</v>
      </c>
      <c r="G88" s="31">
        <v>1528.5238923012546</v>
      </c>
    </row>
    <row r="89" spans="1:7" s="16" customFormat="1" hidden="1" x14ac:dyDescent="0.2">
      <c r="A89" s="22"/>
      <c r="B89" s="29" t="s">
        <v>125</v>
      </c>
      <c r="C89" s="35">
        <v>0</v>
      </c>
      <c r="D89" s="24">
        <v>0</v>
      </c>
      <c r="E89" s="48">
        <v>0</v>
      </c>
      <c r="F89" s="24" t="e">
        <f t="shared" si="4"/>
        <v>#DIV/0!</v>
      </c>
      <c r="G89" s="31">
        <v>0</v>
      </c>
    </row>
    <row r="90" spans="1:7" s="16" customFormat="1" x14ac:dyDescent="0.2">
      <c r="A90" s="22"/>
      <c r="B90" s="29" t="s">
        <v>126</v>
      </c>
      <c r="C90" s="35">
        <v>51</v>
      </c>
      <c r="D90" s="24">
        <v>1</v>
      </c>
      <c r="E90" s="48" t="s">
        <v>30</v>
      </c>
      <c r="F90" s="24">
        <f t="shared" si="4"/>
        <v>19.38</v>
      </c>
      <c r="G90" s="31">
        <v>988.56657485431128</v>
      </c>
    </row>
    <row r="91" spans="1:7" s="16" customFormat="1" hidden="1" x14ac:dyDescent="0.2">
      <c r="A91" s="22"/>
      <c r="B91" s="29" t="s">
        <v>127</v>
      </c>
      <c r="C91" s="35">
        <v>0</v>
      </c>
      <c r="D91" s="24">
        <v>0</v>
      </c>
      <c r="E91" s="48">
        <v>0</v>
      </c>
      <c r="F91" s="24" t="e">
        <f t="shared" si="4"/>
        <v>#DIV/0!</v>
      </c>
      <c r="G91" s="31">
        <v>0</v>
      </c>
    </row>
    <row r="92" spans="1:7" s="16" customFormat="1" x14ac:dyDescent="0.2">
      <c r="A92" s="22"/>
      <c r="B92" s="29" t="s">
        <v>128</v>
      </c>
      <c r="C92" s="35">
        <v>6</v>
      </c>
      <c r="D92" s="24">
        <v>26</v>
      </c>
      <c r="E92" s="48" t="s">
        <v>91</v>
      </c>
      <c r="F92" s="24">
        <f t="shared" si="4"/>
        <v>6.77</v>
      </c>
      <c r="G92" s="31">
        <v>1055.5775826795368</v>
      </c>
    </row>
    <row r="93" spans="1:7" s="16" customFormat="1" x14ac:dyDescent="0.2">
      <c r="A93" s="22"/>
      <c r="B93" s="29" t="s">
        <v>129</v>
      </c>
      <c r="C93" s="35">
        <v>12</v>
      </c>
      <c r="D93" s="24">
        <v>1</v>
      </c>
      <c r="E93" s="48" t="s">
        <v>130</v>
      </c>
      <c r="F93" s="24">
        <f t="shared" si="4"/>
        <v>256.45</v>
      </c>
      <c r="G93" s="31">
        <v>3077.4595058145446</v>
      </c>
    </row>
    <row r="94" spans="1:7" s="16" customFormat="1" x14ac:dyDescent="0.2">
      <c r="A94" s="22"/>
      <c r="B94" s="29" t="s">
        <v>131</v>
      </c>
      <c r="C94" s="35">
        <v>1</v>
      </c>
      <c r="D94" s="30">
        <v>0.60000000000000009</v>
      </c>
      <c r="E94" s="48" t="s">
        <v>116</v>
      </c>
      <c r="F94" s="24">
        <f t="shared" si="4"/>
        <v>387.7</v>
      </c>
      <c r="G94" s="31">
        <v>232.62259201811227</v>
      </c>
    </row>
    <row r="95" spans="1:7" s="16" customFormat="1" ht="12.75" customHeight="1" x14ac:dyDescent="0.2">
      <c r="A95" s="22"/>
      <c r="B95" s="94" t="s">
        <v>132</v>
      </c>
      <c r="C95" s="95"/>
      <c r="D95" s="95"/>
      <c r="E95" s="95"/>
      <c r="F95" s="24"/>
      <c r="G95" s="31">
        <v>0</v>
      </c>
    </row>
    <row r="96" spans="1:7" s="16" customFormat="1" hidden="1" x14ac:dyDescent="0.2">
      <c r="A96" s="22"/>
      <c r="B96" s="29" t="s">
        <v>133</v>
      </c>
      <c r="C96" s="35">
        <v>0</v>
      </c>
      <c r="D96" s="24">
        <v>0</v>
      </c>
      <c r="E96" s="48">
        <v>0</v>
      </c>
      <c r="F96" s="24" t="e">
        <f t="shared" si="4"/>
        <v>#DIV/0!</v>
      </c>
      <c r="G96" s="31">
        <v>0</v>
      </c>
    </row>
    <row r="97" spans="1:7" s="16" customFormat="1" hidden="1" x14ac:dyDescent="0.2">
      <c r="A97" s="22"/>
      <c r="B97" s="29"/>
      <c r="C97" s="35"/>
      <c r="D97" s="24"/>
      <c r="E97" s="48"/>
      <c r="F97" s="24" t="e">
        <f t="shared" si="4"/>
        <v>#DIV/0!</v>
      </c>
      <c r="G97" s="31">
        <v>0</v>
      </c>
    </row>
    <row r="98" spans="1:7" s="16" customFormat="1" ht="24" x14ac:dyDescent="0.2">
      <c r="A98" s="22"/>
      <c r="B98" s="29" t="s">
        <v>134</v>
      </c>
      <c r="C98" s="35">
        <v>36</v>
      </c>
      <c r="D98" s="24">
        <v>195</v>
      </c>
      <c r="E98" s="48" t="s">
        <v>91</v>
      </c>
      <c r="F98" s="24">
        <f t="shared" si="4"/>
        <v>0.73</v>
      </c>
      <c r="G98" s="31">
        <v>5117.5101038745506</v>
      </c>
    </row>
    <row r="99" spans="1:7" s="16" customFormat="1" hidden="1" x14ac:dyDescent="0.2">
      <c r="A99" s="22"/>
      <c r="B99" s="29" t="s">
        <v>125</v>
      </c>
      <c r="C99" s="35">
        <v>0</v>
      </c>
      <c r="D99" s="24">
        <v>0</v>
      </c>
      <c r="E99" s="48">
        <v>0</v>
      </c>
      <c r="F99" s="24" t="e">
        <f t="shared" si="4"/>
        <v>#DIV/0!</v>
      </c>
      <c r="G99" s="31">
        <v>0</v>
      </c>
    </row>
    <row r="100" spans="1:7" s="16" customFormat="1" x14ac:dyDescent="0.2">
      <c r="A100" s="22"/>
      <c r="B100" s="29" t="s">
        <v>126</v>
      </c>
      <c r="C100" s="35">
        <v>76</v>
      </c>
      <c r="D100" s="24">
        <v>1</v>
      </c>
      <c r="E100" s="48" t="s">
        <v>30</v>
      </c>
      <c r="F100" s="24">
        <f t="shared" si="4"/>
        <v>18.920000000000002</v>
      </c>
      <c r="G100" s="31">
        <v>1437.6431335714785</v>
      </c>
    </row>
    <row r="101" spans="1:7" s="16" customFormat="1" hidden="1" x14ac:dyDescent="0.2">
      <c r="A101" s="22"/>
      <c r="B101" s="29" t="s">
        <v>135</v>
      </c>
      <c r="C101" s="35">
        <v>0</v>
      </c>
      <c r="D101" s="24">
        <v>0</v>
      </c>
      <c r="E101" s="48">
        <v>0</v>
      </c>
      <c r="F101" s="24" t="e">
        <f t="shared" si="4"/>
        <v>#DIV/0!</v>
      </c>
      <c r="G101" s="31">
        <v>0</v>
      </c>
    </row>
    <row r="102" spans="1:7" s="16" customFormat="1" x14ac:dyDescent="0.2">
      <c r="A102" s="22"/>
      <c r="B102" s="29" t="s">
        <v>136</v>
      </c>
      <c r="C102" s="35">
        <v>24</v>
      </c>
      <c r="D102" s="24">
        <v>802</v>
      </c>
      <c r="E102" s="48" t="s">
        <v>91</v>
      </c>
      <c r="F102" s="24">
        <f t="shared" si="4"/>
        <v>0.65</v>
      </c>
      <c r="G102" s="31">
        <v>12592.461855424819</v>
      </c>
    </row>
    <row r="103" spans="1:7" s="16" customFormat="1" ht="24" x14ac:dyDescent="0.2">
      <c r="A103" s="22"/>
      <c r="B103" s="29" t="s">
        <v>137</v>
      </c>
      <c r="C103" s="35">
        <v>1</v>
      </c>
      <c r="D103" s="24">
        <v>802</v>
      </c>
      <c r="E103" s="48" t="s">
        <v>91</v>
      </c>
      <c r="F103" s="24">
        <f t="shared" si="4"/>
        <v>0</v>
      </c>
      <c r="G103" s="31">
        <v>0</v>
      </c>
    </row>
    <row r="104" spans="1:7" s="16" customFormat="1" x14ac:dyDescent="0.2">
      <c r="A104" s="22"/>
      <c r="B104" s="29" t="s">
        <v>138</v>
      </c>
      <c r="C104" s="35">
        <v>1</v>
      </c>
      <c r="D104" s="24">
        <v>802</v>
      </c>
      <c r="E104" s="48" t="s">
        <v>91</v>
      </c>
      <c r="F104" s="24">
        <f t="shared" si="4"/>
        <v>1.29</v>
      </c>
      <c r="G104" s="31">
        <v>1034.3807952670388</v>
      </c>
    </row>
    <row r="105" spans="1:7" s="16" customFormat="1" x14ac:dyDescent="0.2">
      <c r="A105" s="22"/>
      <c r="B105" s="29" t="s">
        <v>139</v>
      </c>
      <c r="C105" s="35">
        <v>1</v>
      </c>
      <c r="D105" s="24">
        <v>802</v>
      </c>
      <c r="E105" s="48" t="s">
        <v>91</v>
      </c>
      <c r="F105" s="24">
        <f t="shared" si="4"/>
        <v>0.77</v>
      </c>
      <c r="G105" s="31">
        <v>614.63206675287802</v>
      </c>
    </row>
    <row r="106" spans="1:7" s="16" customFormat="1" hidden="1" x14ac:dyDescent="0.2">
      <c r="A106" s="22"/>
      <c r="B106" s="29" t="s">
        <v>127</v>
      </c>
      <c r="C106" s="35">
        <v>0</v>
      </c>
      <c r="D106" s="24">
        <v>0</v>
      </c>
      <c r="E106" s="48">
        <v>0</v>
      </c>
      <c r="F106" s="24" t="e">
        <f t="shared" si="4"/>
        <v>#DIV/0!</v>
      </c>
      <c r="G106" s="31">
        <v>0</v>
      </c>
    </row>
    <row r="107" spans="1:7" s="16" customFormat="1" x14ac:dyDescent="0.2">
      <c r="A107" s="22"/>
      <c r="B107" s="29" t="s">
        <v>140</v>
      </c>
      <c r="C107" s="35">
        <v>12</v>
      </c>
      <c r="D107" s="24">
        <v>26</v>
      </c>
      <c r="E107" s="48" t="s">
        <v>91</v>
      </c>
      <c r="F107" s="24">
        <f t="shared" si="4"/>
        <v>2.37</v>
      </c>
      <c r="G107" s="31">
        <v>740.65388397956451</v>
      </c>
    </row>
    <row r="108" spans="1:7" s="16" customFormat="1" x14ac:dyDescent="0.2">
      <c r="A108" s="22"/>
      <c r="B108" s="29" t="s">
        <v>129</v>
      </c>
      <c r="C108" s="35">
        <v>17</v>
      </c>
      <c r="D108" s="24">
        <v>1</v>
      </c>
      <c r="E108" s="48" t="s">
        <v>130</v>
      </c>
      <c r="F108" s="24">
        <f t="shared" si="4"/>
        <v>257.41000000000003</v>
      </c>
      <c r="G108" s="31">
        <v>4375.9403093277797</v>
      </c>
    </row>
    <row r="109" spans="1:7" s="16" customFormat="1" x14ac:dyDescent="0.2">
      <c r="A109" s="22"/>
      <c r="B109" s="29" t="s">
        <v>131</v>
      </c>
      <c r="C109" s="35">
        <v>1</v>
      </c>
      <c r="D109" s="30">
        <v>0.90000000000000013</v>
      </c>
      <c r="E109" s="48" t="s">
        <v>116</v>
      </c>
      <c r="F109" s="24">
        <f t="shared" si="4"/>
        <v>387.69</v>
      </c>
      <c r="G109" s="31">
        <v>348.92454200097239</v>
      </c>
    </row>
    <row r="110" spans="1:7" s="16" customFormat="1" hidden="1" x14ac:dyDescent="0.2">
      <c r="A110" s="22"/>
      <c r="B110" s="29"/>
      <c r="C110" s="35"/>
      <c r="D110" s="24"/>
      <c r="E110" s="24"/>
      <c r="F110" s="24"/>
      <c r="G110" s="31"/>
    </row>
    <row r="111" spans="1:7" s="16" customFormat="1" hidden="1" x14ac:dyDescent="0.2">
      <c r="A111" s="22"/>
      <c r="B111" s="29"/>
      <c r="C111" s="35"/>
      <c r="D111" s="24"/>
      <c r="E111" s="24"/>
      <c r="F111" s="24"/>
      <c r="G111" s="31"/>
    </row>
    <row r="112" spans="1:7" s="16" customFormat="1" hidden="1" x14ac:dyDescent="0.2">
      <c r="A112" s="22"/>
      <c r="B112" s="29"/>
      <c r="C112" s="35"/>
      <c r="D112" s="24"/>
      <c r="E112" s="24"/>
      <c r="F112" s="24"/>
      <c r="G112" s="31"/>
    </row>
    <row r="113" spans="1:7" s="16" customFormat="1" hidden="1" x14ac:dyDescent="0.2">
      <c r="A113" s="22"/>
      <c r="B113" s="29"/>
      <c r="C113" s="35"/>
      <c r="D113" s="24"/>
      <c r="E113" s="24"/>
      <c r="F113" s="24"/>
      <c r="G113" s="31"/>
    </row>
    <row r="114" spans="1:7" s="16" customFormat="1" hidden="1" x14ac:dyDescent="0.2">
      <c r="A114" s="22"/>
      <c r="B114" s="29"/>
      <c r="C114" s="30"/>
      <c r="D114" s="24"/>
      <c r="E114" s="24"/>
      <c r="F114" s="24"/>
      <c r="G114" s="31"/>
    </row>
    <row r="115" spans="1:7" s="16" customFormat="1" x14ac:dyDescent="0.2">
      <c r="A115" s="22"/>
      <c r="B115" s="47" t="s">
        <v>58</v>
      </c>
      <c r="C115" s="35"/>
      <c r="D115" s="24"/>
      <c r="E115" s="24"/>
      <c r="F115" s="24"/>
      <c r="G115" s="31"/>
    </row>
    <row r="116" spans="1:7" s="16" customFormat="1" ht="24" x14ac:dyDescent="0.2">
      <c r="A116" s="22"/>
      <c r="B116" s="29" t="s">
        <v>59</v>
      </c>
      <c r="C116" s="35">
        <v>7</v>
      </c>
      <c r="D116" s="75">
        <v>526.07000000000005</v>
      </c>
      <c r="E116" s="75" t="s">
        <v>141</v>
      </c>
      <c r="F116" s="24"/>
      <c r="G116" s="31">
        <v>4418.99</v>
      </c>
    </row>
    <row r="117" spans="1:7" s="16" customFormat="1" x14ac:dyDescent="0.2">
      <c r="A117" s="22"/>
      <c r="B117" s="47" t="s">
        <v>60</v>
      </c>
      <c r="C117" s="35"/>
      <c r="D117" s="24"/>
      <c r="E117" s="24"/>
      <c r="F117" s="24"/>
      <c r="G117" s="31"/>
    </row>
    <row r="118" spans="1:7" s="16" customFormat="1" ht="24" x14ac:dyDescent="0.2">
      <c r="A118" s="22"/>
      <c r="B118" s="29" t="s">
        <v>61</v>
      </c>
      <c r="C118" s="35">
        <v>7</v>
      </c>
      <c r="D118" s="75">
        <f>D116</f>
        <v>526.07000000000005</v>
      </c>
      <c r="E118" s="75" t="s">
        <v>141</v>
      </c>
      <c r="F118" s="24"/>
      <c r="G118" s="31">
        <v>9611.2999999999993</v>
      </c>
    </row>
    <row r="119" spans="1:7" s="16" customFormat="1" x14ac:dyDescent="0.2">
      <c r="A119" s="22"/>
      <c r="B119" s="49" t="s">
        <v>34</v>
      </c>
      <c r="C119" s="35"/>
      <c r="D119" s="24"/>
      <c r="E119" s="24"/>
      <c r="F119" s="24"/>
      <c r="G119" s="31"/>
    </row>
    <row r="120" spans="1:7" s="16" customFormat="1" x14ac:dyDescent="0.2">
      <c r="A120" s="22"/>
      <c r="B120" s="50" t="s">
        <v>57</v>
      </c>
      <c r="C120" s="51">
        <v>1</v>
      </c>
      <c r="D120" s="52">
        <v>1</v>
      </c>
      <c r="E120" s="53" t="s">
        <v>30</v>
      </c>
      <c r="F120" s="54">
        <v>3313.12</v>
      </c>
      <c r="G120" s="31">
        <f>D120*F120</f>
        <v>3313.12</v>
      </c>
    </row>
    <row r="121" spans="1:7" s="16" customFormat="1" hidden="1" x14ac:dyDescent="0.2">
      <c r="A121" s="22"/>
      <c r="B121" s="29"/>
      <c r="C121" s="24"/>
      <c r="D121" s="24"/>
      <c r="E121" s="24"/>
      <c r="F121" s="24"/>
      <c r="G121" s="26"/>
    </row>
    <row r="122" spans="1:7" s="16" customFormat="1" hidden="1" x14ac:dyDescent="0.2">
      <c r="A122" s="22"/>
      <c r="B122" s="29"/>
      <c r="C122" s="24"/>
      <c r="D122" s="24"/>
      <c r="E122" s="24"/>
      <c r="F122" s="24"/>
      <c r="G122" s="26"/>
    </row>
    <row r="123" spans="1:7" s="16" customFormat="1" hidden="1" x14ac:dyDescent="0.2">
      <c r="A123" s="22"/>
      <c r="B123" s="29"/>
      <c r="C123" s="24"/>
      <c r="D123" s="24"/>
      <c r="E123" s="24"/>
      <c r="F123" s="24"/>
      <c r="G123" s="26"/>
    </row>
    <row r="124" spans="1:7" s="16" customFormat="1" hidden="1" x14ac:dyDescent="0.2">
      <c r="A124" s="22"/>
      <c r="B124" s="29"/>
      <c r="C124" s="24"/>
      <c r="D124" s="24"/>
      <c r="E124" s="24"/>
      <c r="F124" s="24"/>
      <c r="G124" s="26"/>
    </row>
    <row r="125" spans="1:7" s="16" customFormat="1" hidden="1" x14ac:dyDescent="0.2">
      <c r="A125" s="22"/>
      <c r="B125" s="29"/>
      <c r="C125" s="24"/>
      <c r="D125" s="24"/>
      <c r="E125" s="24"/>
      <c r="F125" s="24"/>
      <c r="G125" s="26"/>
    </row>
    <row r="126" spans="1:7" s="16" customFormat="1" hidden="1" x14ac:dyDescent="0.2">
      <c r="A126" s="22"/>
      <c r="B126" s="29"/>
      <c r="C126" s="24"/>
      <c r="D126" s="24"/>
      <c r="E126" s="24"/>
      <c r="F126" s="24"/>
      <c r="G126" s="26"/>
    </row>
    <row r="127" spans="1:7" s="16" customFormat="1" hidden="1" x14ac:dyDescent="0.2">
      <c r="A127" s="22"/>
      <c r="B127" s="29"/>
      <c r="C127" s="24"/>
      <c r="D127" s="24"/>
      <c r="E127" s="24"/>
      <c r="F127" s="24"/>
      <c r="G127" s="26"/>
    </row>
    <row r="128" spans="1:7" s="16" customFormat="1" hidden="1" x14ac:dyDescent="0.2">
      <c r="A128" s="22"/>
      <c r="B128" s="29"/>
      <c r="C128" s="24"/>
      <c r="D128" s="24"/>
      <c r="E128" s="24"/>
      <c r="F128" s="24"/>
      <c r="G128" s="26"/>
    </row>
    <row r="129" spans="1:7" s="16" customFormat="1" hidden="1" x14ac:dyDescent="0.2">
      <c r="A129" s="22"/>
      <c r="B129" s="29"/>
      <c r="C129" s="24"/>
      <c r="D129" s="24"/>
      <c r="E129" s="24"/>
      <c r="F129" s="24"/>
      <c r="G129" s="26"/>
    </row>
    <row r="130" spans="1:7" s="16" customFormat="1" hidden="1" x14ac:dyDescent="0.2">
      <c r="A130" s="22"/>
      <c r="B130" s="29"/>
      <c r="C130" s="24"/>
      <c r="D130" s="24"/>
      <c r="E130" s="24"/>
      <c r="F130" s="24"/>
      <c r="G130" s="26"/>
    </row>
    <row r="131" spans="1:7" s="2" customFormat="1" ht="12" x14ac:dyDescent="0.2">
      <c r="A131" s="55"/>
      <c r="B131" s="56"/>
      <c r="C131" s="51"/>
      <c r="D131" s="51"/>
      <c r="E131" s="51"/>
      <c r="F131" s="57" t="s">
        <v>35</v>
      </c>
      <c r="G131" s="58">
        <f>SUM(G27:G130)-0.03</f>
        <v>103000.05636836668</v>
      </c>
    </row>
    <row r="132" spans="1:7" s="2" customFormat="1" ht="12" x14ac:dyDescent="0.2">
      <c r="A132" s="17"/>
      <c r="B132" s="59"/>
      <c r="C132" s="60"/>
      <c r="D132" s="60"/>
      <c r="E132" s="60"/>
      <c r="F132" s="61"/>
      <c r="G132" s="62"/>
    </row>
    <row r="133" spans="1:7" s="16" customFormat="1" hidden="1" outlineLevel="1" x14ac:dyDescent="0.2">
      <c r="A133" s="63" t="s">
        <v>36</v>
      </c>
      <c r="C133" s="64"/>
      <c r="D133" s="64"/>
      <c r="E133" s="64"/>
      <c r="F133" s="64"/>
      <c r="G133" s="65"/>
    </row>
    <row r="134" spans="1:7" s="16" customFormat="1" hidden="1" outlineLevel="1" x14ac:dyDescent="0.2">
      <c r="A134" s="63"/>
      <c r="B134" s="66" t="s">
        <v>37</v>
      </c>
      <c r="C134" s="67"/>
      <c r="D134" s="2"/>
      <c r="E134" s="2"/>
      <c r="F134" s="2"/>
      <c r="G134" s="2"/>
    </row>
    <row r="135" spans="1:7" s="16" customFormat="1" hidden="1" outlineLevel="1" x14ac:dyDescent="0.2">
      <c r="B135" s="68" t="s">
        <v>38</v>
      </c>
      <c r="C135" s="2"/>
      <c r="D135" s="2"/>
      <c r="E135" s="2"/>
      <c r="F135" s="2"/>
      <c r="G135" s="2"/>
    </row>
    <row r="136" spans="1:7" s="16" customFormat="1" hidden="1" outlineLevel="1" x14ac:dyDescent="0.2">
      <c r="A136" s="63" t="s">
        <v>39</v>
      </c>
      <c r="C136" s="2"/>
      <c r="D136" s="2"/>
      <c r="E136" s="2"/>
      <c r="F136" s="2"/>
      <c r="G136" s="2"/>
    </row>
    <row r="137" spans="1:7" s="16" customFormat="1" hidden="1" outlineLevel="1" x14ac:dyDescent="0.2">
      <c r="A137" s="63" t="s">
        <v>40</v>
      </c>
      <c r="C137" s="2"/>
      <c r="D137" s="2"/>
      <c r="E137" s="2"/>
      <c r="F137" s="2"/>
      <c r="G137" s="2"/>
    </row>
    <row r="138" spans="1:7" s="16" customFormat="1" hidden="1" outlineLevel="1" x14ac:dyDescent="0.2">
      <c r="A138" s="63" t="s">
        <v>41</v>
      </c>
      <c r="C138" s="2"/>
      <c r="D138" s="2"/>
      <c r="E138" s="2"/>
      <c r="F138" s="2"/>
      <c r="G138" s="2"/>
    </row>
    <row r="139" spans="1:7" s="16" customFormat="1" hidden="1" outlineLevel="1" x14ac:dyDescent="0.2">
      <c r="A139" s="63"/>
      <c r="C139" s="2"/>
      <c r="D139" s="2"/>
      <c r="E139" s="2"/>
      <c r="F139" s="2"/>
      <c r="G139" s="2"/>
    </row>
    <row r="140" spans="1:7" s="16" customFormat="1" hidden="1" outlineLevel="1" x14ac:dyDescent="0.2">
      <c r="B140" s="2"/>
      <c r="C140" s="2"/>
      <c r="D140" s="2"/>
      <c r="E140" s="2"/>
      <c r="F140" s="2"/>
      <c r="G140" s="2"/>
    </row>
    <row r="141" spans="1:7" s="16" customFormat="1" hidden="1" outlineLevel="1" x14ac:dyDescent="0.2">
      <c r="B141" s="63" t="s">
        <v>42</v>
      </c>
      <c r="C141" s="2"/>
      <c r="D141" s="2"/>
      <c r="E141" s="2"/>
      <c r="F141" s="2"/>
      <c r="G141" s="2"/>
    </row>
    <row r="142" spans="1:7" s="16" customFormat="1" hidden="1" outlineLevel="1" x14ac:dyDescent="0.2">
      <c r="B142" s="2"/>
      <c r="C142" s="2"/>
      <c r="D142" s="2"/>
      <c r="E142" s="2"/>
      <c r="F142" s="2"/>
      <c r="G142" s="2"/>
    </row>
    <row r="143" spans="1:7" s="16" customFormat="1" hidden="1" outlineLevel="1" x14ac:dyDescent="0.2">
      <c r="B143" s="69" t="s">
        <v>43</v>
      </c>
      <c r="C143" s="70" t="s">
        <v>44</v>
      </c>
      <c r="D143" s="71"/>
      <c r="E143" s="72"/>
      <c r="F143" s="72"/>
    </row>
    <row r="144" spans="1:7" s="16" customFormat="1" hidden="1" outlineLevel="1" x14ac:dyDescent="0.2">
      <c r="C144" s="68" t="s">
        <v>45</v>
      </c>
      <c r="E144" s="82" t="s">
        <v>46</v>
      </c>
      <c r="F144" s="82"/>
    </row>
    <row r="145" spans="1:7" s="16" customFormat="1" hidden="1" outlineLevel="1" x14ac:dyDescent="0.2">
      <c r="B145" s="2"/>
      <c r="C145" s="2"/>
      <c r="D145" s="2"/>
      <c r="E145" s="2"/>
      <c r="F145" s="2"/>
      <c r="G145" s="2"/>
    </row>
    <row r="146" spans="1:7" s="16" customFormat="1" hidden="1" outlineLevel="1" x14ac:dyDescent="0.2">
      <c r="B146" s="73" t="s">
        <v>47</v>
      </c>
      <c r="C146" s="98" t="s">
        <v>48</v>
      </c>
      <c r="D146" s="98"/>
      <c r="E146" s="72"/>
      <c r="F146" s="72"/>
      <c r="G146" s="2"/>
    </row>
    <row r="147" spans="1:7" s="16" customFormat="1" hidden="1" outlineLevel="1" x14ac:dyDescent="0.2">
      <c r="C147" s="68" t="s">
        <v>45</v>
      </c>
      <c r="E147" s="82" t="s">
        <v>46</v>
      </c>
      <c r="F147" s="82"/>
      <c r="G147" s="2"/>
    </row>
    <row r="148" spans="1:7" s="16" customFormat="1" hidden="1" outlineLevel="1" x14ac:dyDescent="0.2">
      <c r="B148" s="63" t="s">
        <v>49</v>
      </c>
      <c r="C148" s="2"/>
      <c r="D148" s="2"/>
      <c r="E148" s="2"/>
      <c r="F148" s="2"/>
      <c r="G148" s="2"/>
    </row>
    <row r="149" spans="1:7" s="16" customFormat="1" ht="26.25" hidden="1" customHeight="1" outlineLevel="1" x14ac:dyDescent="0.2">
      <c r="A149" s="96" t="s">
        <v>50</v>
      </c>
      <c r="B149" s="96"/>
      <c r="C149" s="96"/>
      <c r="D149" s="96"/>
      <c r="E149" s="96"/>
      <c r="F149" s="96"/>
      <c r="G149" s="96"/>
    </row>
    <row r="150" spans="1:7" s="16" customFormat="1" ht="24.75" hidden="1" customHeight="1" outlineLevel="1" x14ac:dyDescent="0.2">
      <c r="A150" s="99" t="s">
        <v>51</v>
      </c>
      <c r="B150" s="99"/>
      <c r="C150" s="99"/>
      <c r="D150" s="99"/>
      <c r="E150" s="99"/>
      <c r="F150" s="99"/>
      <c r="G150" s="99"/>
    </row>
    <row r="151" spans="1:7" s="16" customFormat="1" ht="24.75" hidden="1" customHeight="1" outlineLevel="1" x14ac:dyDescent="0.2">
      <c r="A151" s="96" t="s">
        <v>52</v>
      </c>
      <c r="B151" s="96"/>
      <c r="C151" s="96"/>
      <c r="D151" s="96"/>
      <c r="E151" s="96"/>
      <c r="F151" s="96"/>
      <c r="G151" s="96"/>
    </row>
    <row r="152" spans="1:7" s="16" customFormat="1" ht="24.75" hidden="1" customHeight="1" outlineLevel="1" x14ac:dyDescent="0.2">
      <c r="A152" s="96" t="s">
        <v>53</v>
      </c>
      <c r="B152" s="96"/>
      <c r="C152" s="96"/>
      <c r="D152" s="96"/>
      <c r="E152" s="96"/>
      <c r="F152" s="96"/>
      <c r="G152" s="96"/>
    </row>
    <row r="153" spans="1:7" s="16" customFormat="1" ht="24.75" hidden="1" customHeight="1" outlineLevel="1" x14ac:dyDescent="0.2">
      <c r="A153" s="96" t="s">
        <v>54</v>
      </c>
      <c r="B153" s="96"/>
      <c r="C153" s="96"/>
      <c r="D153" s="96"/>
      <c r="E153" s="96"/>
      <c r="F153" s="96"/>
      <c r="G153" s="96"/>
    </row>
    <row r="154" spans="1:7" s="16" customFormat="1" ht="51" hidden="1" customHeight="1" outlineLevel="1" x14ac:dyDescent="0.2">
      <c r="A154" s="97" t="s">
        <v>55</v>
      </c>
      <c r="B154" s="97"/>
      <c r="C154" s="97"/>
      <c r="D154" s="97"/>
      <c r="E154" s="97"/>
      <c r="F154" s="97"/>
      <c r="G154" s="97"/>
    </row>
    <row r="155" spans="1:7" s="16" customFormat="1" collapsed="1" x14ac:dyDescent="0.2">
      <c r="G155" s="74" t="s">
        <v>56</v>
      </c>
    </row>
    <row r="156" spans="1:7" s="16" customFormat="1" x14ac:dyDescent="0.2"/>
  </sheetData>
  <mergeCells count="26">
    <mergeCell ref="A153:G153"/>
    <mergeCell ref="A154:G154"/>
    <mergeCell ref="C146:D146"/>
    <mergeCell ref="E147:F147"/>
    <mergeCell ref="A149:G149"/>
    <mergeCell ref="A150:G150"/>
    <mergeCell ref="A151:G151"/>
    <mergeCell ref="A152:G152"/>
    <mergeCell ref="E144:F144"/>
    <mergeCell ref="A14:G14"/>
    <mergeCell ref="A15:G15"/>
    <mergeCell ref="A16:G16"/>
    <mergeCell ref="A17:G17"/>
    <mergeCell ref="A18:B18"/>
    <mergeCell ref="A20:G20"/>
    <mergeCell ref="B21:G21"/>
    <mergeCell ref="C23:D23"/>
    <mergeCell ref="B37:F37"/>
    <mergeCell ref="B74:F74"/>
    <mergeCell ref="B95:E95"/>
    <mergeCell ref="A13:G13"/>
    <mergeCell ref="E1:G1"/>
    <mergeCell ref="B5:G5"/>
    <mergeCell ref="A9:G9"/>
    <mergeCell ref="A11:G11"/>
    <mergeCell ref="A12:G12"/>
  </mergeCells>
  <pageMargins left="0.9055118110236221" right="0.15748031496062992" top="0.51181102362204722" bottom="0" header="0.31496062992125984" footer="0.31496062992125984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К6</vt:lpstr>
      <vt:lpstr>'2.8'!Область_печати</vt:lpstr>
      <vt:lpstr>К6!Область_печати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Чибисова</cp:lastModifiedBy>
  <cp:lastPrinted>2020-03-30T07:39:28Z</cp:lastPrinted>
  <dcterms:created xsi:type="dcterms:W3CDTF">2020-03-26T09:36:15Z</dcterms:created>
  <dcterms:modified xsi:type="dcterms:W3CDTF">2020-03-30T07:39:41Z</dcterms:modified>
</cp:coreProperties>
</file>